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Cláusulas 4-10" sheetId="2" state="visible" r:id="rId4"/>
    <sheet name="Anexo A" sheetId="3" state="visible" r:id="rId5"/>
    <sheet name="Resumen" sheetId="4" state="visible" r:id="rId6"/>
    <sheet name="Escala de madurez" sheetId="5" state="visible" r:id="rId7"/>
  </sheets>
  <definedNames>
    <definedName function="false" hidden="false" localSheetId="2" name="_xlnm.Print_Titles" vbProcedure="false">'Anexo A'!$4:$4</definedName>
    <definedName function="false" hidden="true" localSheetId="2" name="_xlnm._FilterDatabase" vbProcedure="false">'Anexo A'!$A$4:$K$97</definedName>
    <definedName function="false" hidden="false" localSheetId="1" name="_xlnm.Print_Titles" vbProcedure="false">'Cláusulas 4-10'!$4:$4</definedName>
    <definedName function="false" hidden="true" localSheetId="1" name="_xlnm._FilterDatabase" vbProcedure="false">'Cláusulas 4-10'!$A$4:$L$40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4" authorId="0">
      <text>
        <r>
          <rPr>
            <sz val="10"/>
            <rFont val="Arial"/>
            <family val="2"/>
          </rPr>
          <t xml:space="preserve">0 Inexistente · 1 Inicial · 2 Repetible · 3 Definido · 4 Gestionado · 5 Optimizado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4" authorId="0">
      <text>
        <r>
          <rPr>
            <sz val="10"/>
            <rFont val="Arial"/>
            <family val="2"/>
          </rPr>
          <t xml:space="preserve">0 Inexistente · 1 Inicial · 2 Repetible · 3 Definido · 4 Gestionado · 5 Optimizado</t>
        </r>
      </text>
    </comment>
  </commentList>
</comments>
</file>

<file path=xl/sharedStrings.xml><?xml version="1.0" encoding="utf-8"?>
<sst xmlns="http://schemas.openxmlformats.org/spreadsheetml/2006/main" count="663" uniqueCount="494">
  <si>
    <t xml:space="preserve">Análisis diferencial ISO/IEC 27001:2022</t>
  </si>
  <si>
    <t xml:space="preserve">GHG-27K-M1-01  ·  Referencia normativa: 4–10, Anexo A</t>
  </si>
  <si>
    <t xml:space="preserve">Cómo usar este registro</t>
  </si>
  <si>
    <t xml:space="preserve">•  Este libro sirve para medir el punto de partida de la organización frente a los requisitos de ISO/IEC 27001:2022 (cláusulas 4 a 10, incluida la Amd 1:2024) y frente a los 93 controles del Anexo A.</t>
  </si>
  <si>
    <t xml:space="preserve">•  Los requisitos están parafraseados: consulte siempre el texto oficial de la norma (UNE-EN ISO/IEC 27001:2023 y su modificación A1) para la evaluación definitiva.</t>
  </si>
  <si>
    <t xml:space="preserve">•  En las hojas «Cláusulas 4-10» y «Anexo A» describa la situación actual con hechos verificables (documento, registro, entrevista) y asigne una madurez de 0 a 5: 0 Inexistente, 1 Inicial (ad hoc), 2 Repetible (se hace, sin documentar), 3 Definido (documentado y aplicado), 4 Gestionado (medido y revisado), 5 Optimizado (mejora continua).</t>
  </si>
  <si>
    <t xml:space="preserve">•  La columna «¿Cumple?» se calcula sola: madurez ≥ 3 = Sí; 1–2 = Parcial; 0 = No. Un requisito de las cláusulas 4–10 con «No» o «Parcial» impediría hoy la certificación.</t>
  </si>
  <si>
    <t xml:space="preserve">•  En el Anexo A, «¿Aplicable previsto?» es una primera estimación: la decisión definitiva sale de la evaluación de riesgos y se documenta en la Declaración de Aplicabilidad (GHG-27K-M6-01).</t>
  </si>
  <si>
    <t xml:space="preserve">•  La hoja «Resumen» calcula la madurez media y el porcentaje de cumplimiento por cláusula y por tema del Anexo A. Úsela para priorizar el plan de proyecto (GHG-27K-M1-02).</t>
  </si>
  <si>
    <t xml:space="preserve">•  La primera fila de cada hoja contiene un ejemplo del caso Nubia: sustitúyalo por la evaluación real.</t>
  </si>
  <si>
    <t xml:space="preserve">Leyenda de colores</t>
  </si>
  <si>
    <t xml:space="preserve">Celda a rellenar por la organización</t>
  </si>
  <si>
    <t xml:space="preserve">Celda calculada con fórmula: no la sobrescriba</t>
  </si>
  <si>
    <t xml:space="preserve">Fila de ejemplo orientativa: sustitúyala por sus datos reales o elimínela</t>
  </si>
  <si>
    <t xml:space="preserve">Organización: [Nombre de la organización]</t>
  </si>
  <si>
    <t xml:space="preserve">Versión: v1.0</t>
  </si>
  <si>
    <t xml:space="preserve">Responsable del registro: [Nombre y cargo]</t>
  </si>
  <si>
    <t xml:space="preserve">Fecha de última actualización: [dd/mm/aaaa]</t>
  </si>
  <si>
    <t xml:space="preserve">Modelo de documento · Curso Implantador ISO/IEC 27001:2022 · GHG Accreditation Global</t>
  </si>
  <si>
    <t xml:space="preserve">Análisis diferencial · Cláusulas 4 a 10</t>
  </si>
  <si>
    <t xml:space="preserve">GHG-27K-M1-01 · 4–10, Anexo A</t>
  </si>
  <si>
    <t xml:space="preserve">ID</t>
  </si>
  <si>
    <t xml:space="preserve">Cap.</t>
  </si>
  <si>
    <t xml:space="preserve">Cláusula</t>
  </si>
  <si>
    <t xml:space="preserve">Requisito (paráfrasis)</t>
  </si>
  <si>
    <t xml:space="preserve">Evidencia esperada</t>
  </si>
  <si>
    <t xml:space="preserve">Situación actual</t>
  </si>
  <si>
    <t xml:space="preserve">Madurez (0–5)</t>
  </si>
  <si>
    <t xml:space="preserve">¿Cumple?</t>
  </si>
  <si>
    <t xml:space="preserve">Acción necesaria</t>
  </si>
  <si>
    <t xml:space="preserve">Responsable</t>
  </si>
  <si>
    <t xml:space="preserve">Prioridad</t>
  </si>
  <si>
    <t xml:space="preserve">Plazo</t>
  </si>
  <si>
    <t xml:space="preserve">R-01</t>
  </si>
  <si>
    <t xml:space="preserve">4</t>
  </si>
  <si>
    <t xml:space="preserve">4.1</t>
  </si>
  <si>
    <t xml:space="preserve">Determinar las cuestiones externas e internas pertinentes para el propósito de la organización que afectan a su capacidad de lograr los resultados previstos del SGSI.</t>
  </si>
  <si>
    <t xml:space="preserve">Análisis de contexto (DAFO/PESTEL) actualizado</t>
  </si>
  <si>
    <t xml:space="preserve">Existe un DAFO corporativo de 2024 sin enfoque de seguridad</t>
  </si>
  <si>
    <t xml:space="preserve">Ampliar el análisis con cuestiones de seguridad y clima</t>
  </si>
  <si>
    <t xml:space="preserve">Responsable SGSI</t>
  </si>
  <si>
    <t xml:space="preserve">Alta</t>
  </si>
  <si>
    <t xml:space="preserve">[mm/aaaa]</t>
  </si>
  <si>
    <t xml:space="preserve">R-02</t>
  </si>
  <si>
    <t xml:space="preserve">4.1 (Amd 1:2024)</t>
  </si>
  <si>
    <t xml:space="preserve">Determinar si el cambio climático es una cuestión pertinente para el SGSI.</t>
  </si>
  <si>
    <t xml:space="preserve">Conclusión documentada en el análisis de contexto</t>
  </si>
  <si>
    <t xml:space="preserve">R-03</t>
  </si>
  <si>
    <t xml:space="preserve">4.2 a)</t>
  </si>
  <si>
    <t xml:space="preserve">Identificar las partes interesadas pertinentes para el SGSI.</t>
  </si>
  <si>
    <t xml:space="preserve">Registro de partes interesadas</t>
  </si>
  <si>
    <t xml:space="preserve">R-04</t>
  </si>
  <si>
    <t xml:space="preserve">4.2 b)</t>
  </si>
  <si>
    <t xml:space="preserve">Determinar los requisitos pertinentes de esas partes interesadas (legales, reglamentarios, contractuales y otros).</t>
  </si>
  <si>
    <t xml:space="preserve">Registro de requisitos / inventario legal</t>
  </si>
  <si>
    <t xml:space="preserve">R-05</t>
  </si>
  <si>
    <t xml:space="preserve">4.2 c)</t>
  </si>
  <si>
    <t xml:space="preserve">Decidir cuáles de esos requisitos se abordarán a través del SGSI.</t>
  </si>
  <si>
    <t xml:space="preserve">Columna «se aborda en el SGSI» en el registro</t>
  </si>
  <si>
    <t xml:space="preserve">R-06</t>
  </si>
  <si>
    <t xml:space="preserve">4.3</t>
  </si>
  <si>
    <t xml:space="preserve">Determinar los límites y la aplicabilidad del SGSI considerando cuestiones, requisitos, interfaces y dependencias con terceros, y documentar el alcance.</t>
  </si>
  <si>
    <t xml:space="preserve">Documento de alcance aprobado</t>
  </si>
  <si>
    <t xml:space="preserve">R-07</t>
  </si>
  <si>
    <t xml:space="preserve">4.4</t>
  </si>
  <si>
    <t xml:space="preserve">Establecer, implementar, mantener y mejorar el SGSI, incluidos los procesos necesarios y sus interacciones.</t>
  </si>
  <si>
    <t xml:space="preserve">Mapa de procesos del SGSI</t>
  </si>
  <si>
    <t xml:space="preserve">R-08</t>
  </si>
  <si>
    <t xml:space="preserve">5</t>
  </si>
  <si>
    <t xml:space="preserve">5.1</t>
  </si>
  <si>
    <t xml:space="preserve">La alta dirección demuestra liderazgo y compromiso: política y objetivos alineados con la estrategia, integración en los procesos, recursos, comunicación, apoyo a las personas y mejora continua.</t>
  </si>
  <si>
    <t xml:space="preserve">Actas de Dirección, presupuesto, comunicaciones</t>
  </si>
  <si>
    <t xml:space="preserve">R-09</t>
  </si>
  <si>
    <t xml:space="preserve">5.2</t>
  </si>
  <si>
    <t xml:space="preserve">Existe una política de seguridad de la información adecuada al propósito, que da marco a los objetivos e incluye los compromisos de cumplir requisitos y de mejora continua; está documentada, comunicada y disponible.</t>
  </si>
  <si>
    <t xml:space="preserve">Política aprobada y evidencias de difusión</t>
  </si>
  <si>
    <t xml:space="preserve">R-10</t>
  </si>
  <si>
    <t xml:space="preserve">5.3</t>
  </si>
  <si>
    <t xml:space="preserve">Las responsabilidades y autoridades en seguridad de la información están asignadas y comunicadas, incluida la de informar del desempeño del SGSI a la dirección.</t>
  </si>
  <si>
    <t xml:space="preserve">Nombramientos, organigrama, RACI</t>
  </si>
  <si>
    <t xml:space="preserve">R-11</t>
  </si>
  <si>
    <t xml:space="preserve">6</t>
  </si>
  <si>
    <t xml:space="preserve">6.1.1</t>
  </si>
  <si>
    <t xml:space="preserve">Se determinan los riesgos y oportunidades del SGSI, se planifican acciones, se integran en los procesos y se evalúa su eficacia.</t>
  </si>
  <si>
    <t xml:space="preserve">Registro de riesgos y oportunidades del SGSI</t>
  </si>
  <si>
    <t xml:space="preserve">R-12</t>
  </si>
  <si>
    <t xml:space="preserve">6.1.2 a)</t>
  </si>
  <si>
    <t xml:space="preserve">Se han definido criterios de aceptación del riesgo y criterios para realizar las evaluaciones.</t>
  </si>
  <si>
    <t xml:space="preserve">Metodología de riesgos aprobada</t>
  </si>
  <si>
    <t xml:space="preserve">R-13</t>
  </si>
  <si>
    <t xml:space="preserve">6.1.2 b)-e)</t>
  </si>
  <si>
    <t xml:space="preserve">La evaluación de riesgos produce resultados coherentes, válidos y comparables; identifica riesgos de pérdida de C, I y D con sus propietarios; los analiza, valora y prioriza.</t>
  </si>
  <si>
    <t xml:space="preserve">Evaluación de riesgos (información documentada)</t>
  </si>
  <si>
    <t xml:space="preserve">R-14</t>
  </si>
  <si>
    <t xml:space="preserve">6.1.3 a)-c)</t>
  </si>
  <si>
    <t xml:space="preserve">Se seleccionan opciones de tratamiento y se determinan los controles necesarios, comparándolos con el Anexo A para no omitir ninguno.</t>
  </si>
  <si>
    <t xml:space="preserve">Plan de tratamiento, comparación con Anexo A</t>
  </si>
  <si>
    <t xml:space="preserve">R-15</t>
  </si>
  <si>
    <t xml:space="preserve">6.1.3 d)</t>
  </si>
  <si>
    <t xml:space="preserve">Existe una Declaración de Aplicabilidad con los controles necesarios, justificación de inclusión, estado de implantación y justificación de exclusión.</t>
  </si>
  <si>
    <t xml:space="preserve">Declaración de Aplicabilidad</t>
  </si>
  <si>
    <t xml:space="preserve">R-16</t>
  </si>
  <si>
    <t xml:space="preserve">6.1.3 e)-f)</t>
  </si>
  <si>
    <t xml:space="preserve">Existe un plan de tratamiento aprobado por los propietarios del riesgo, que aceptan los riesgos residuales.</t>
  </si>
  <si>
    <t xml:space="preserve">Plan de tratamiento y actas de aceptación</t>
  </si>
  <si>
    <t xml:space="preserve">R-17</t>
  </si>
  <si>
    <t xml:space="preserve">6.2</t>
  </si>
  <si>
    <t xml:space="preserve">Hay objetivos de seguridad coherentes con la política, medibles cuando sea posible, con seguimiento, comunicados y planificados (qué, recursos, responsable, plazo y evaluación).</t>
  </si>
  <si>
    <t xml:space="preserve">Fichas de objetivos y seguimiento</t>
  </si>
  <si>
    <t xml:space="preserve">R-18</t>
  </si>
  <si>
    <t xml:space="preserve">6.3</t>
  </si>
  <si>
    <t xml:space="preserve">Los cambios en el SGSI se llevan a cabo de manera planificada.</t>
  </si>
  <si>
    <t xml:space="preserve">Procedimiento y registro de cambios del SGSI</t>
  </si>
  <si>
    <t xml:space="preserve">R-19</t>
  </si>
  <si>
    <t xml:space="preserve">7</t>
  </si>
  <si>
    <t xml:space="preserve">7.1</t>
  </si>
  <si>
    <t xml:space="preserve">Se determinan y proporcionan los recursos necesarios para el SGSI.</t>
  </si>
  <si>
    <t xml:space="preserve">Presupuesto, asignación de personas y herramientas</t>
  </si>
  <si>
    <t xml:space="preserve">R-20</t>
  </si>
  <si>
    <t xml:space="preserve">7.2</t>
  </si>
  <si>
    <t xml:space="preserve">Se determina la competencia necesaria, se asegura mediante formación o experiencia, se actúa cuando falta y se conservan evidencias.</t>
  </si>
  <si>
    <t xml:space="preserve">Matriz de competencias, certificados, CV</t>
  </si>
  <si>
    <t xml:space="preserve">R-21</t>
  </si>
  <si>
    <t xml:space="preserve">7.3</t>
  </si>
  <si>
    <t xml:space="preserve">Las personas conocen la política, su contribución a la eficacia del SGSI y las consecuencias de no cumplirlo.</t>
  </si>
  <si>
    <t xml:space="preserve">Plan de concienciación, registros de asistencia</t>
  </si>
  <si>
    <t xml:space="preserve">R-22</t>
  </si>
  <si>
    <t xml:space="preserve">7.4</t>
  </si>
  <si>
    <t xml:space="preserve">Se determinan las comunicaciones internas y externas pertinentes: qué, cuándo, con quién y cómo.</t>
  </si>
  <si>
    <t xml:space="preserve">Plan de comunicación</t>
  </si>
  <si>
    <t xml:space="preserve">R-23</t>
  </si>
  <si>
    <t xml:space="preserve">7.5.1</t>
  </si>
  <si>
    <t xml:space="preserve">Se dispone de la información documentada que exige la norma y de la que la organización considera necesaria.</t>
  </si>
  <si>
    <t xml:space="preserve">Listado maestro de información documentada</t>
  </si>
  <si>
    <t xml:space="preserve">R-24</t>
  </si>
  <si>
    <t xml:space="preserve">7.5.2</t>
  </si>
  <si>
    <t xml:space="preserve">La información documentada se identifica, tiene un formato adecuado y se revisa y aprueba.</t>
  </si>
  <si>
    <t xml:space="preserve">Procedimiento de control documental</t>
  </si>
  <si>
    <t xml:space="preserve">R-25</t>
  </si>
  <si>
    <t xml:space="preserve">7.5.3</t>
  </si>
  <si>
    <t xml:space="preserve">La información documentada se controla: disponibilidad, protección, distribución, acceso, almacenamiento, control de cambios, conservación y disposición; incluida la de origen externo.</t>
  </si>
  <si>
    <t xml:space="preserve">Gestor documental, permisos, historial de versiones</t>
  </si>
  <si>
    <t xml:space="preserve">R-26</t>
  </si>
  <si>
    <t xml:space="preserve">8</t>
  </si>
  <si>
    <t xml:space="preserve">8.1</t>
  </si>
  <si>
    <t xml:space="preserve">Los procesos se planifican, implementan y controlan con criterios definidos; se controlan los cambios y los procesos, productos o servicios suministrados externamente pertinentes.</t>
  </si>
  <si>
    <t xml:space="preserve">Procedimientos operativos, controles sobre proveedores</t>
  </si>
  <si>
    <t xml:space="preserve">R-27</t>
  </si>
  <si>
    <t xml:space="preserve">8.2</t>
  </si>
  <si>
    <t xml:space="preserve">Se realizan evaluaciones de riesgos a intervalos planificados y ante cambios significativos, y se conservan sus resultados.</t>
  </si>
  <si>
    <t xml:space="preserve">Evaluaciones fechadas y versionadas</t>
  </si>
  <si>
    <t xml:space="preserve">R-28</t>
  </si>
  <si>
    <t xml:space="preserve">8.3</t>
  </si>
  <si>
    <t xml:space="preserve">Se implementa el plan de tratamiento de riesgos y se conservan sus resultados.</t>
  </si>
  <si>
    <t xml:space="preserve">Seguimiento del plan de tratamiento</t>
  </si>
  <si>
    <t xml:space="preserve">R-29</t>
  </si>
  <si>
    <t xml:space="preserve">9</t>
  </si>
  <si>
    <t xml:space="preserve">9.1</t>
  </si>
  <si>
    <t xml:space="preserve">Se determina qué se mide, con qué métodos (resultados comparables y reproducibles), cuándo, quién analiza y se evalúan el desempeño y la eficacia del SGSI.</t>
  </si>
  <si>
    <t xml:space="preserve">Cuadro de mando e informes de indicadores</t>
  </si>
  <si>
    <t xml:space="preserve">R-30</t>
  </si>
  <si>
    <t xml:space="preserve">9.2.1</t>
  </si>
  <si>
    <t xml:space="preserve">Se realizan auditorías internas a intervalos planificados.</t>
  </si>
  <si>
    <t xml:space="preserve">Informes de auditoría interna</t>
  </si>
  <si>
    <t xml:space="preserve">R-31</t>
  </si>
  <si>
    <t xml:space="preserve">9.2.2</t>
  </si>
  <si>
    <t xml:space="preserve">Existe un programa de auditoría (frecuencia, métodos, responsabilidades, planificación e informe) con auditores objetivos e imparciales, y los resultados se comunican a la dirección pertinente.</t>
  </si>
  <si>
    <t xml:space="preserve">Programa de auditoría, planes, cualificación de auditores</t>
  </si>
  <si>
    <t xml:space="preserve">R-32</t>
  </si>
  <si>
    <t xml:space="preserve">9.3.1</t>
  </si>
  <si>
    <t xml:space="preserve">La alta dirección revisa el SGSI a intervalos planificados.</t>
  </si>
  <si>
    <t xml:space="preserve">Acta de revisión por la dirección</t>
  </si>
  <si>
    <t xml:space="preserve">R-33</t>
  </si>
  <si>
    <t xml:space="preserve">9.3.2</t>
  </si>
  <si>
    <t xml:space="preserve">La revisión considera todas las entradas requeridas, incluidas las de cambios en necesidades y expectativas de partes interesadas.</t>
  </si>
  <si>
    <t xml:space="preserve">Acta con todas las entradas</t>
  </si>
  <si>
    <t xml:space="preserve">R-34</t>
  </si>
  <si>
    <t xml:space="preserve">9.3.3</t>
  </si>
  <si>
    <t xml:space="preserve">Los resultados de la revisión incluyen decisiones de mejora y de cambio, documentadas.</t>
  </si>
  <si>
    <t xml:space="preserve">Acta con decisiones y acciones</t>
  </si>
  <si>
    <t xml:space="preserve">R-35</t>
  </si>
  <si>
    <t xml:space="preserve">10</t>
  </si>
  <si>
    <t xml:space="preserve">10.1</t>
  </si>
  <si>
    <t xml:space="preserve">La organización mejora de forma continua la idoneidad, adecuación y eficacia del SGSI.</t>
  </si>
  <si>
    <t xml:space="preserve">Registro de mejoras, tendencias de indicadores</t>
  </si>
  <si>
    <t xml:space="preserve">R-36</t>
  </si>
  <si>
    <t xml:space="preserve">10.2</t>
  </si>
  <si>
    <t xml:space="preserve">Ante una no conformidad se reacciona, se analizan las causas, se implantan acciones correctivas, se revisa su eficacia y se conserva información documentada.</t>
  </si>
  <si>
    <t xml:space="preserve">Registro de NC y acciones correctivas</t>
  </si>
  <si>
    <t xml:space="preserve">Análisis diferencial · Controles del Anexo A (93)</t>
  </si>
  <si>
    <t xml:space="preserve">Control</t>
  </si>
  <si>
    <t xml:space="preserve">Tema</t>
  </si>
  <si>
    <t xml:space="preserve">Título del control</t>
  </si>
  <si>
    <t xml:space="preserve">Nuevo 2022</t>
  </si>
  <si>
    <t xml:space="preserve">Origen 2013</t>
  </si>
  <si>
    <t xml:space="preserve">¿Aplicable previsto?</t>
  </si>
  <si>
    <t xml:space="preserve">Organizacionales</t>
  </si>
  <si>
    <t xml:space="preserve">Políticas de seguridad de la información</t>
  </si>
  <si>
    <t xml:space="preserve">5.1.1, 5.1.2</t>
  </si>
  <si>
    <t xml:space="preserve">Política general de 2019 sin políticas temáticas</t>
  </si>
  <si>
    <t xml:space="preserve">Sí</t>
  </si>
  <si>
    <t xml:space="preserve">Actualizar política y crear políticas temáticas</t>
  </si>
  <si>
    <t xml:space="preserve">Roles y responsabilidades en seguridad de la información</t>
  </si>
  <si>
    <t xml:space="preserve">Segregación de tareas</t>
  </si>
  <si>
    <t xml:space="preserve">6.1.2</t>
  </si>
  <si>
    <t xml:space="preserve">5.4</t>
  </si>
  <si>
    <t xml:space="preserve">Responsabilidades de la dirección</t>
  </si>
  <si>
    <t xml:space="preserve">7.2.1</t>
  </si>
  <si>
    <t xml:space="preserve">5.5</t>
  </si>
  <si>
    <t xml:space="preserve">Contacto con las autoridades</t>
  </si>
  <si>
    <t xml:space="preserve">6.1.3</t>
  </si>
  <si>
    <t xml:space="preserve">5.6</t>
  </si>
  <si>
    <t xml:space="preserve">Contacto con grupos de interés especial</t>
  </si>
  <si>
    <t xml:space="preserve">6.1.4</t>
  </si>
  <si>
    <t xml:space="preserve">5.7</t>
  </si>
  <si>
    <t xml:space="preserve">Inteligencia de amenazas</t>
  </si>
  <si>
    <t xml:space="preserve">Nuevo</t>
  </si>
  <si>
    <t xml:space="preserve">5.8</t>
  </si>
  <si>
    <t xml:space="preserve">Seguridad de la información en la gestión de proyectos</t>
  </si>
  <si>
    <t xml:space="preserve">6.1.5, 14.1.1</t>
  </si>
  <si>
    <t xml:space="preserve">5.9</t>
  </si>
  <si>
    <t xml:space="preserve">Inventario de información y otros activos asociados</t>
  </si>
  <si>
    <t xml:space="preserve">8.1.1, 8.1.2</t>
  </si>
  <si>
    <t xml:space="preserve">5.10</t>
  </si>
  <si>
    <t xml:space="preserve">Uso aceptable de la información y otros activos asociados</t>
  </si>
  <si>
    <t xml:space="preserve">8.1.3, 8.2.3</t>
  </si>
  <si>
    <t xml:space="preserve">5.11</t>
  </si>
  <si>
    <t xml:space="preserve">Devolución de activos</t>
  </si>
  <si>
    <t xml:space="preserve">8.1.4</t>
  </si>
  <si>
    <t xml:space="preserve">5.12</t>
  </si>
  <si>
    <t xml:space="preserve">Clasificación de la información</t>
  </si>
  <si>
    <t xml:space="preserve">8.2.1</t>
  </si>
  <si>
    <t xml:space="preserve">5.13</t>
  </si>
  <si>
    <t xml:space="preserve">Etiquetado de la información</t>
  </si>
  <si>
    <t xml:space="preserve">8.2.2</t>
  </si>
  <si>
    <t xml:space="preserve">5.14</t>
  </si>
  <si>
    <t xml:space="preserve">Transferencia de información</t>
  </si>
  <si>
    <t xml:space="preserve">13.2.1, 13.2.2, 13.2.3</t>
  </si>
  <si>
    <t xml:space="preserve">5.15</t>
  </si>
  <si>
    <t xml:space="preserve">Control de acceso</t>
  </si>
  <si>
    <t xml:space="preserve">9.1.1, 9.1.2</t>
  </si>
  <si>
    <t xml:space="preserve">5.16</t>
  </si>
  <si>
    <t xml:space="preserve">Gestión de identidades</t>
  </si>
  <si>
    <t xml:space="preserve">5.17</t>
  </si>
  <si>
    <t xml:space="preserve">Información de autenticación</t>
  </si>
  <si>
    <t xml:space="preserve">9.2.4, 9.3.1, 9.4.3</t>
  </si>
  <si>
    <t xml:space="preserve">5.18</t>
  </si>
  <si>
    <t xml:space="preserve">Derechos de acceso</t>
  </si>
  <si>
    <t xml:space="preserve">9.2.2, 9.2.5, 9.2.6</t>
  </si>
  <si>
    <t xml:space="preserve">5.19</t>
  </si>
  <si>
    <t xml:space="preserve">Seguridad de la información en las relaciones con los proveedores</t>
  </si>
  <si>
    <t xml:space="preserve">15.1.1</t>
  </si>
  <si>
    <t xml:space="preserve">5.20</t>
  </si>
  <si>
    <t xml:space="preserve">Tratamiento de la seguridad de la información en los acuerdos con proveedores</t>
  </si>
  <si>
    <t xml:space="preserve">15.1.2</t>
  </si>
  <si>
    <t xml:space="preserve">5.21</t>
  </si>
  <si>
    <t xml:space="preserve">Gestión de la seguridad de la información en la cadena de suministro de las TIC</t>
  </si>
  <si>
    <t xml:space="preserve">15.1.3</t>
  </si>
  <si>
    <t xml:space="preserve">5.22</t>
  </si>
  <si>
    <t xml:space="preserve">Seguimiento, revisión y gestión del cambio de los servicios de proveedores</t>
  </si>
  <si>
    <t xml:space="preserve">15.2.1, 15.2.2</t>
  </si>
  <si>
    <t xml:space="preserve">5.23</t>
  </si>
  <si>
    <t xml:space="preserve">Seguridad de la información para el uso de servicios en la nube</t>
  </si>
  <si>
    <t xml:space="preserve">5.24</t>
  </si>
  <si>
    <t xml:space="preserve">Planificación y preparación de la gestión de incidentes de seguridad de la información</t>
  </si>
  <si>
    <t xml:space="preserve">16.1.1</t>
  </si>
  <si>
    <t xml:space="preserve">5.25</t>
  </si>
  <si>
    <t xml:space="preserve">Evaluación y decisión sobre los eventos de seguridad de la información</t>
  </si>
  <si>
    <t xml:space="preserve">16.1.4</t>
  </si>
  <si>
    <t xml:space="preserve">5.26</t>
  </si>
  <si>
    <t xml:space="preserve">Respuesta a incidentes de seguridad de la información</t>
  </si>
  <si>
    <t xml:space="preserve">16.1.5</t>
  </si>
  <si>
    <t xml:space="preserve">5.27</t>
  </si>
  <si>
    <t xml:space="preserve">Aprendizaje de los incidentes de seguridad de la información</t>
  </si>
  <si>
    <t xml:space="preserve">16.1.6</t>
  </si>
  <si>
    <t xml:space="preserve">5.28</t>
  </si>
  <si>
    <t xml:space="preserve">Recopilación de evidencias</t>
  </si>
  <si>
    <t xml:space="preserve">16.1.7</t>
  </si>
  <si>
    <t xml:space="preserve">5.29</t>
  </si>
  <si>
    <t xml:space="preserve">Seguridad de la información durante una interrupción</t>
  </si>
  <si>
    <t xml:space="preserve">17.1.1, 17.1.2, 17.1.3</t>
  </si>
  <si>
    <t xml:space="preserve">5.30</t>
  </si>
  <si>
    <t xml:space="preserve">Preparación de las TIC para la continuidad del negocio</t>
  </si>
  <si>
    <t xml:space="preserve">5.31</t>
  </si>
  <si>
    <t xml:space="preserve">Requisitos legales, estatutarios, reglamentarios y contractuales</t>
  </si>
  <si>
    <t xml:space="preserve">18.1.1, 18.1.5</t>
  </si>
  <si>
    <t xml:space="preserve">5.32</t>
  </si>
  <si>
    <t xml:space="preserve">Derechos de propiedad intelectual</t>
  </si>
  <si>
    <t xml:space="preserve">18.1.2</t>
  </si>
  <si>
    <t xml:space="preserve">5.33</t>
  </si>
  <si>
    <t xml:space="preserve">Protección de los registros</t>
  </si>
  <si>
    <t xml:space="preserve">18.1.3</t>
  </si>
  <si>
    <t xml:space="preserve">5.34</t>
  </si>
  <si>
    <t xml:space="preserve">Privacidad y protección de datos personales</t>
  </si>
  <si>
    <t xml:space="preserve">18.1.4</t>
  </si>
  <si>
    <t xml:space="preserve">5.35</t>
  </si>
  <si>
    <t xml:space="preserve">Revisión independiente de la seguridad de la información</t>
  </si>
  <si>
    <t xml:space="preserve">18.2.1</t>
  </si>
  <si>
    <t xml:space="preserve">5.36</t>
  </si>
  <si>
    <t xml:space="preserve">Cumplimiento de las políticas, reglas y normas de seguridad de la información</t>
  </si>
  <si>
    <t xml:space="preserve">18.2.2, 18.2.3</t>
  </si>
  <si>
    <t xml:space="preserve">5.37</t>
  </si>
  <si>
    <t xml:space="preserve">Procedimientos de operación documentados</t>
  </si>
  <si>
    <t xml:space="preserve">12.1.1</t>
  </si>
  <si>
    <t xml:space="preserve">6.1</t>
  </si>
  <si>
    <t xml:space="preserve">Personas</t>
  </si>
  <si>
    <t xml:space="preserve">Comprobación (screening)</t>
  </si>
  <si>
    <t xml:space="preserve">7.1.1</t>
  </si>
  <si>
    <t xml:space="preserve">Términos y condiciones del empleo</t>
  </si>
  <si>
    <t xml:space="preserve">7.1.2</t>
  </si>
  <si>
    <t xml:space="preserve">Concienciación, educación y formación en seguridad de la información</t>
  </si>
  <si>
    <t xml:space="preserve">7.2.2</t>
  </si>
  <si>
    <t xml:space="preserve">6.4</t>
  </si>
  <si>
    <t xml:space="preserve">Proceso disciplinario</t>
  </si>
  <si>
    <t xml:space="preserve">7.2.3</t>
  </si>
  <si>
    <t xml:space="preserve">6.5</t>
  </si>
  <si>
    <t xml:space="preserve">Responsabilidades tras la finalización o cambio de empleo</t>
  </si>
  <si>
    <t xml:space="preserve">7.3.1</t>
  </si>
  <si>
    <t xml:space="preserve">6.6</t>
  </si>
  <si>
    <t xml:space="preserve">Acuerdos de confidencialidad o no divulgación</t>
  </si>
  <si>
    <t xml:space="preserve">13.2.4</t>
  </si>
  <si>
    <t xml:space="preserve">6.7</t>
  </si>
  <si>
    <t xml:space="preserve">Trabajo en remoto</t>
  </si>
  <si>
    <t xml:space="preserve">6.2.2</t>
  </si>
  <si>
    <t xml:space="preserve">6.8</t>
  </si>
  <si>
    <t xml:space="preserve">Notificación de eventos de seguridad de la información</t>
  </si>
  <si>
    <t xml:space="preserve">16.1.2, 16.1.3</t>
  </si>
  <si>
    <t xml:space="preserve">Físicos</t>
  </si>
  <si>
    <t xml:space="preserve">Perímetros de seguridad física</t>
  </si>
  <si>
    <t xml:space="preserve">11.1.1</t>
  </si>
  <si>
    <t xml:space="preserve">Controles físicos de entrada</t>
  </si>
  <si>
    <t xml:space="preserve">11.1.2, 11.1.6</t>
  </si>
  <si>
    <t xml:space="preserve">Seguridad de oficinas, despachos y recursos</t>
  </si>
  <si>
    <t xml:space="preserve">11.1.3</t>
  </si>
  <si>
    <t xml:space="preserve">Monitorización de la seguridad física</t>
  </si>
  <si>
    <t xml:space="preserve">7.5</t>
  </si>
  <si>
    <t xml:space="preserve">Protección contra las amenazas físicas y ambientales</t>
  </si>
  <si>
    <t xml:space="preserve">11.1.4</t>
  </si>
  <si>
    <t xml:space="preserve">7.6</t>
  </si>
  <si>
    <t xml:space="preserve">Trabajo en áreas seguras</t>
  </si>
  <si>
    <t xml:space="preserve">11.1.5</t>
  </si>
  <si>
    <t xml:space="preserve">7.7</t>
  </si>
  <si>
    <t xml:space="preserve">Puesto de trabajo despejado y pantalla limpia</t>
  </si>
  <si>
    <t xml:space="preserve">11.2.9</t>
  </si>
  <si>
    <t xml:space="preserve">7.8</t>
  </si>
  <si>
    <t xml:space="preserve">Emplazamiento y protección de los equipos</t>
  </si>
  <si>
    <t xml:space="preserve">11.2.1</t>
  </si>
  <si>
    <t xml:space="preserve">7.9</t>
  </si>
  <si>
    <t xml:space="preserve">Seguridad de los activos fuera de las instalaciones</t>
  </si>
  <si>
    <t xml:space="preserve">11.2.6</t>
  </si>
  <si>
    <t xml:space="preserve">7.10</t>
  </si>
  <si>
    <t xml:space="preserve">Soportes de almacenamiento</t>
  </si>
  <si>
    <t xml:space="preserve">8.3.1, 8.3.2, 8.3.3, 11.2.5</t>
  </si>
  <si>
    <t xml:space="preserve">7.11</t>
  </si>
  <si>
    <t xml:space="preserve">Servicios de suministro</t>
  </si>
  <si>
    <t xml:space="preserve">11.2.2</t>
  </si>
  <si>
    <t xml:space="preserve">7.12</t>
  </si>
  <si>
    <t xml:space="preserve">Seguridad del cableado</t>
  </si>
  <si>
    <t xml:space="preserve">11.2.3</t>
  </si>
  <si>
    <t xml:space="preserve">7.13</t>
  </si>
  <si>
    <t xml:space="preserve">Mantenimiento de los equipos</t>
  </si>
  <si>
    <t xml:space="preserve">11.2.4</t>
  </si>
  <si>
    <t xml:space="preserve">7.14</t>
  </si>
  <si>
    <t xml:space="preserve">Eliminación o reutilización segura de los equipos</t>
  </si>
  <si>
    <t xml:space="preserve">11.2.7</t>
  </si>
  <si>
    <t xml:space="preserve">Tecnológicos</t>
  </si>
  <si>
    <t xml:space="preserve">Dispositivos finales de usuario</t>
  </si>
  <si>
    <t xml:space="preserve">6.2.1, 11.2.8</t>
  </si>
  <si>
    <t xml:space="preserve">Derechos de acceso privilegiados</t>
  </si>
  <si>
    <t xml:space="preserve">9.2.3</t>
  </si>
  <si>
    <t xml:space="preserve">Restricción del acceso a la información</t>
  </si>
  <si>
    <t xml:space="preserve">9.4.1</t>
  </si>
  <si>
    <t xml:space="preserve">8.4</t>
  </si>
  <si>
    <t xml:space="preserve">Acceso al código fuente</t>
  </si>
  <si>
    <t xml:space="preserve">9.4.5</t>
  </si>
  <si>
    <t xml:space="preserve">8.5</t>
  </si>
  <si>
    <t xml:space="preserve">Autenticación segura</t>
  </si>
  <si>
    <t xml:space="preserve">9.4.2</t>
  </si>
  <si>
    <t xml:space="preserve">8.6</t>
  </si>
  <si>
    <t xml:space="preserve">Gestión de capacidades</t>
  </si>
  <si>
    <t xml:space="preserve">12.1.3</t>
  </si>
  <si>
    <t xml:space="preserve">8.7</t>
  </si>
  <si>
    <t xml:space="preserve">Protección contra el código malicioso</t>
  </si>
  <si>
    <t xml:space="preserve">12.2.1</t>
  </si>
  <si>
    <t xml:space="preserve">8.8</t>
  </si>
  <si>
    <t xml:space="preserve">Gestión de las vulnerabilidades técnicas</t>
  </si>
  <si>
    <t xml:space="preserve">12.6.1, 18.2.3</t>
  </si>
  <si>
    <t xml:space="preserve">8.9</t>
  </si>
  <si>
    <t xml:space="preserve">Gestión de la configuración</t>
  </si>
  <si>
    <t xml:space="preserve">8.10</t>
  </si>
  <si>
    <t xml:space="preserve">Eliminación de la información</t>
  </si>
  <si>
    <t xml:space="preserve">8.11</t>
  </si>
  <si>
    <t xml:space="preserve">Enmascaramiento de datos</t>
  </si>
  <si>
    <t xml:space="preserve">8.12</t>
  </si>
  <si>
    <t xml:space="preserve">Prevención de fuga de datos</t>
  </si>
  <si>
    <t xml:space="preserve">8.13</t>
  </si>
  <si>
    <t xml:space="preserve">Copias de seguridad de la información</t>
  </si>
  <si>
    <t xml:space="preserve">12.3.1</t>
  </si>
  <si>
    <t xml:space="preserve">8.14</t>
  </si>
  <si>
    <t xml:space="preserve">Redundancia de los recursos de tratamiento de la información</t>
  </si>
  <si>
    <t xml:space="preserve">17.2.1</t>
  </si>
  <si>
    <t xml:space="preserve">8.15</t>
  </si>
  <si>
    <t xml:space="preserve">Registro de eventos</t>
  </si>
  <si>
    <t xml:space="preserve">12.4.1, 12.4.2, 12.4.3</t>
  </si>
  <si>
    <t xml:space="preserve">8.16</t>
  </si>
  <si>
    <t xml:space="preserve">Actividades de seguimiento (monitorización)</t>
  </si>
  <si>
    <t xml:space="preserve">8.17</t>
  </si>
  <si>
    <t xml:space="preserve">Sincronización del reloj</t>
  </si>
  <si>
    <t xml:space="preserve">12.4.4</t>
  </si>
  <si>
    <t xml:space="preserve">8.18</t>
  </si>
  <si>
    <t xml:space="preserve">Uso de programas de utilidad con privilegios</t>
  </si>
  <si>
    <t xml:space="preserve">9.4.4</t>
  </si>
  <si>
    <t xml:space="preserve">8.19</t>
  </si>
  <si>
    <t xml:space="preserve">Instalación de software en sistemas en producción</t>
  </si>
  <si>
    <t xml:space="preserve">12.5.1, 12.6.2</t>
  </si>
  <si>
    <t xml:space="preserve">8.20</t>
  </si>
  <si>
    <t xml:space="preserve">Seguridad de redes</t>
  </si>
  <si>
    <t xml:space="preserve">13.1.1</t>
  </si>
  <si>
    <t xml:space="preserve">8.21</t>
  </si>
  <si>
    <t xml:space="preserve">Seguridad de los servicios de red</t>
  </si>
  <si>
    <t xml:space="preserve">13.1.2</t>
  </si>
  <si>
    <t xml:space="preserve">8.22</t>
  </si>
  <si>
    <t xml:space="preserve">Segregación de redes</t>
  </si>
  <si>
    <t xml:space="preserve">13.1.3</t>
  </si>
  <si>
    <t xml:space="preserve">8.23</t>
  </si>
  <si>
    <t xml:space="preserve">Filtrado web</t>
  </si>
  <si>
    <t xml:space="preserve">8.24</t>
  </si>
  <si>
    <t xml:space="preserve">Uso de la criptografía</t>
  </si>
  <si>
    <t xml:space="preserve">10.1.1, 10.1.2</t>
  </si>
  <si>
    <t xml:space="preserve">8.25</t>
  </si>
  <si>
    <t xml:space="preserve">Ciclo de vida de desarrollo seguro</t>
  </si>
  <si>
    <t xml:space="preserve">14.2.1</t>
  </si>
  <si>
    <t xml:space="preserve">8.26</t>
  </si>
  <si>
    <t xml:space="preserve">Requisitos de seguridad de las aplicaciones</t>
  </si>
  <si>
    <t xml:space="preserve">14.1.2, 14.1.3</t>
  </si>
  <si>
    <t xml:space="preserve">8.27</t>
  </si>
  <si>
    <t xml:space="preserve">Arquitectura de sistemas seguros y principios de ingeniería</t>
  </si>
  <si>
    <t xml:space="preserve">14.2.5</t>
  </si>
  <si>
    <t xml:space="preserve">8.28</t>
  </si>
  <si>
    <t xml:space="preserve">Codificación segura</t>
  </si>
  <si>
    <t xml:space="preserve">8.29</t>
  </si>
  <si>
    <t xml:space="preserve">Pruebas de seguridad en el desarrollo y la aceptación</t>
  </si>
  <si>
    <t xml:space="preserve">14.2.8, 14.2.9</t>
  </si>
  <si>
    <t xml:space="preserve">8.30</t>
  </si>
  <si>
    <t xml:space="preserve">Desarrollo externalizado</t>
  </si>
  <si>
    <t xml:space="preserve">14.2.7</t>
  </si>
  <si>
    <t xml:space="preserve">8.31</t>
  </si>
  <si>
    <t xml:space="preserve">Separación de los entornos de desarrollo, prueba y producción</t>
  </si>
  <si>
    <t xml:space="preserve">12.1.4, 14.2.6</t>
  </si>
  <si>
    <t xml:space="preserve">8.32</t>
  </si>
  <si>
    <t xml:space="preserve">Gestión de cambios</t>
  </si>
  <si>
    <t xml:space="preserve">12.1.2, 14.2.2, 14.2.3, 14.2.4</t>
  </si>
  <si>
    <t xml:space="preserve">8.33</t>
  </si>
  <si>
    <t xml:space="preserve">Información de prueba</t>
  </si>
  <si>
    <t xml:space="preserve">14.3.1</t>
  </si>
  <si>
    <t xml:space="preserve">8.34</t>
  </si>
  <si>
    <t xml:space="preserve">Protección de los sistemas de información durante las pruebas de auditoría</t>
  </si>
  <si>
    <t xml:space="preserve">12.7.1</t>
  </si>
  <si>
    <t xml:space="preserve">Resumen del análisis diferencial</t>
  </si>
  <si>
    <t xml:space="preserve">Bloque</t>
  </si>
  <si>
    <t xml:space="preserve">Nº requisitos/controles</t>
  </si>
  <si>
    <t xml:space="preserve">Evaluados</t>
  </si>
  <si>
    <t xml:space="preserve">Madurez media</t>
  </si>
  <si>
    <t xml:space="preserve">% que cumple (madurez ≥3)</t>
  </si>
  <si>
    <t xml:space="preserve">Objetivo</t>
  </si>
  <si>
    <t xml:space="preserve">4 Contexto</t>
  </si>
  <si>
    <t xml:space="preserve">100%</t>
  </si>
  <si>
    <t xml:space="preserve">5 Liderazgo</t>
  </si>
  <si>
    <t xml:space="preserve">6 Planificación</t>
  </si>
  <si>
    <t xml:space="preserve">7 Apoyo</t>
  </si>
  <si>
    <t xml:space="preserve">8 Operación</t>
  </si>
  <si>
    <t xml:space="preserve">9 Evaluación del desempeño</t>
  </si>
  <si>
    <t xml:space="preserve">10 Mejora</t>
  </si>
  <si>
    <t xml:space="preserve">Anexo A · Organizacionales</t>
  </si>
  <si>
    <t xml:space="preserve">Según SoA</t>
  </si>
  <si>
    <t xml:space="preserve">Anexo A · Personas</t>
  </si>
  <si>
    <t xml:space="preserve">Anexo A · Físicos</t>
  </si>
  <si>
    <t xml:space="preserve">Anexo A · Tecnológicos</t>
  </si>
  <si>
    <t xml:space="preserve">Escala de madurez (0–5)</t>
  </si>
  <si>
    <t xml:space="preserve">Nivel</t>
  </si>
  <si>
    <t xml:space="preserve">Nombre</t>
  </si>
  <si>
    <t xml:space="preserve">Descripción</t>
  </si>
  <si>
    <t xml:space="preserve">Inexistente</t>
  </si>
  <si>
    <t xml:space="preserve">No se realiza ninguna actividad relacionada.</t>
  </si>
  <si>
    <t xml:space="preserve">Inicial</t>
  </si>
  <si>
    <t xml:space="preserve">Se hace de forma puntual, depende de personas concretas.</t>
  </si>
  <si>
    <t xml:space="preserve">Repetible</t>
  </si>
  <si>
    <t xml:space="preserve">Se hace de forma habitual pero sin documentar ni medir.</t>
  </si>
  <si>
    <t xml:space="preserve">Definido</t>
  </si>
  <si>
    <t xml:space="preserve">Está documentado, aprobado y se aplica de forma sistemática.</t>
  </si>
  <si>
    <t xml:space="preserve">Gestionado</t>
  </si>
  <si>
    <t xml:space="preserve">Se mide, se revisa y se toman decisiones con los datos.</t>
  </si>
  <si>
    <t xml:space="preserve">Optimizado</t>
  </si>
  <si>
    <t xml:space="preserve">Se mejora de forma continua y se compara con referencias externas.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</si>
</sst>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3B47"/>
      <name val="Arial"/>
      <family val="0"/>
      <charset val="1"/>
    </font>
    <font>
      <sz val="10"/>
      <color rgb="FF5F6B70"/>
      <name val="Arial"/>
      <family val="0"/>
      <charset val="1"/>
    </font>
    <font>
      <b val="true"/>
      <sz val="12"/>
      <color rgb="FF0B3B47"/>
      <name val="Arial"/>
      <family val="0"/>
      <charset val="1"/>
    </font>
    <font>
      <sz val="10"/>
      <name val="Arial"/>
      <family val="0"/>
      <charset val="1"/>
    </font>
    <font>
      <sz val="8"/>
      <color rgb="FF8A979B"/>
      <name val="Arial"/>
      <family val="0"/>
      <charset val="1"/>
    </font>
    <font>
      <b val="true"/>
      <sz val="14"/>
      <color rgb="FF0B3B47"/>
      <name val="Arial"/>
      <family val="0"/>
      <charset val="1"/>
    </font>
    <font>
      <sz val="9"/>
      <color rgb="FF5F6B7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  <font>
      <sz val="9"/>
      <name val="Arial"/>
      <family val="0"/>
      <charset val="1"/>
    </font>
    <font>
      <sz val="10"/>
      <name val="Arial"/>
      <family val="2"/>
    </font>
    <font>
      <b val="true"/>
      <sz val="13"/>
      <color rgb="FF0B3B47"/>
      <name val="Arial"/>
      <family val="0"/>
      <charset val="1"/>
    </font>
    <font>
      <sz val="10"/>
      <color rgb="FF1E2A2E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9E5"/>
        <bgColor rgb="FFF5F8F9"/>
      </patternFill>
    </fill>
    <fill>
      <patternFill patternType="solid">
        <fgColor rgb="FFEEF1F2"/>
        <bgColor rgb="FFF5F8F9"/>
      </patternFill>
    </fill>
    <fill>
      <patternFill patternType="solid">
        <fgColor rgb="FFE6FBF9"/>
        <bgColor rgb="FFF5F8F9"/>
      </patternFill>
    </fill>
    <fill>
      <patternFill patternType="solid">
        <fgColor rgb="FF0B3B47"/>
        <bgColor rgb="FF1E2A2E"/>
      </patternFill>
    </fill>
    <fill>
      <patternFill patternType="solid">
        <fgColor rgb="FFF5F8F9"/>
        <bgColor rgb="FFEEF1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D8CC"/>
      </bottom>
      <diagonal/>
    </border>
    <border diagonalUp="false" diagonalDown="false">
      <left style="thin">
        <color rgb="FFB8C4C8"/>
      </left>
      <right style="thin">
        <color rgb="FFB8C4C8"/>
      </right>
      <top style="thin">
        <color rgb="FFB8C4C8"/>
      </top>
      <bottom style="thin">
        <color rgb="FFB8C4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6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3B47"/>
          <bgColor rgb="FF000000"/>
        </patternFill>
      </fill>
    </dxf>
    <dxf>
      <fill>
        <patternFill patternType="solid">
          <fgColor rgb="FFE6FBF9"/>
          <bgColor rgb="FF000000"/>
        </patternFill>
      </fill>
    </dxf>
    <dxf>
      <fill>
        <patternFill patternType="solid">
          <fgColor rgb="FFF5F8F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9E5"/>
          <bgColor rgb="FF000000"/>
        </patternFill>
      </fill>
    </dxf>
    <dxf>
      <fill>
        <patternFill patternType="solid">
          <fgColor rgb="FFEEF1F2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7C8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C8"/>
      <rgbColor rgb="FF808080"/>
      <rgbColor rgb="FF9999FF"/>
      <rgbColor rgb="FF993366"/>
      <rgbColor rgb="FFFFF9E5"/>
      <rgbColor rgb="FFE6FBF9"/>
      <rgbColor rgb="FF660066"/>
      <rgbColor rgb="FFFF7C80"/>
      <rgbColor rgb="FF0066CC"/>
      <rgbColor rgb="FFF5F8F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D8CC"/>
      <rgbColor rgb="FFEEF1F2"/>
      <rgbColor rgb="FFC6EFCE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B70"/>
      <rgbColor rgb="FF8A979B"/>
      <rgbColor rgb="FF0B3B47"/>
      <rgbColor rgb="FF339966"/>
      <rgbColor rgb="FF003300"/>
      <rgbColor rgb="FF333300"/>
      <rgbColor rgb="FF993300"/>
      <rgbColor rgb="FF993366"/>
      <rgbColor rgb="FF333399"/>
      <rgbColor rgb="FF1E2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45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0" customFormat="false" ht="30" hidden="false" customHeight="true" outlineLevel="0" collapsed="false">
      <c r="B10" s="4" t="s">
        <v>7</v>
      </c>
    </row>
    <row r="11" customFormat="false" ht="30" hidden="false" customHeight="true" outlineLevel="0" collapsed="false">
      <c r="B11" s="4" t="s">
        <v>8</v>
      </c>
    </row>
    <row r="12" customFormat="false" ht="15" hidden="false" customHeight="true" outlineLevel="0" collapsed="false">
      <c r="B12" s="4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6" t="s">
        <v>12</v>
      </c>
    </row>
    <row r="17" customFormat="false" ht="15" hidden="false" customHeight="false" outlineLevel="0" collapsed="false">
      <c r="B17" s="7" t="s">
        <v>13</v>
      </c>
    </row>
    <row r="19" customFormat="false" ht="15" hidden="false" customHeight="false" outlineLevel="0" collapsed="false">
      <c r="B19" s="8" t="s">
        <v>14</v>
      </c>
    </row>
    <row r="20" customFormat="false" ht="15" hidden="false" customHeight="false" outlineLevel="0" collapsed="false">
      <c r="B20" s="8" t="s">
        <v>15</v>
      </c>
    </row>
    <row r="21" customFormat="false" ht="15" hidden="false" customHeight="false" outlineLevel="0" collapsed="false">
      <c r="B21" s="8" t="s">
        <v>16</v>
      </c>
    </row>
    <row r="22" customFormat="false" ht="15" hidden="false" customHeight="false" outlineLevel="0" collapsed="false">
      <c r="B22" s="8" t="s">
        <v>17</v>
      </c>
    </row>
    <row r="24" customFormat="false" ht="15" hidden="false" customHeight="false" outlineLevel="0" collapsed="false">
      <c r="B24" s="9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6"/>
    <col collapsed="false" customWidth="true" hidden="false" outlineLevel="0" max="3" min="3" style="0" width="12"/>
    <col collapsed="false" customWidth="true" hidden="false" outlineLevel="0" max="4" min="4" style="0" width="60"/>
    <col collapsed="false" customWidth="true" hidden="false" outlineLevel="0" max="5" min="5" style="0" width="30"/>
    <col collapsed="false" customWidth="true" hidden="false" outlineLevel="0" max="6" min="6" style="0" width="36"/>
    <col collapsed="false" customWidth="true" hidden="false" outlineLevel="0" max="8" min="7" style="0" width="10"/>
    <col collapsed="false" customWidth="true" hidden="false" outlineLevel="0" max="9" min="9" style="0" width="36"/>
    <col collapsed="false" customWidth="true" hidden="false" outlineLevel="0" max="10" min="10" style="0" width="16"/>
    <col collapsed="false" customWidth="true" hidden="false" outlineLevel="0" max="11" min="11" style="0" width="10"/>
    <col collapsed="false" customWidth="true" hidden="false" outlineLevel="0" max="12" min="12" style="0" width="11"/>
  </cols>
  <sheetData>
    <row r="1" customFormat="false" ht="17.35" hidden="false" customHeight="false" outlineLevel="0" collapsed="false">
      <c r="A1" s="10" t="s">
        <v>19</v>
      </c>
    </row>
    <row r="2" customFormat="false" ht="15" hidden="false" customHeight="false" outlineLevel="0" collapsed="false">
      <c r="A2" s="11" t="s">
        <v>20</v>
      </c>
    </row>
    <row r="4" customFormat="false" ht="42" hidden="false" customHeight="true" outlineLevel="0" collapsed="false">
      <c r="A4" s="12" t="s">
        <v>21</v>
      </c>
      <c r="B4" s="12" t="s">
        <v>22</v>
      </c>
      <c r="C4" s="12" t="s">
        <v>23</v>
      </c>
      <c r="D4" s="12" t="s">
        <v>24</v>
      </c>
      <c r="E4" s="12" t="s">
        <v>25</v>
      </c>
      <c r="F4" s="12" t="s">
        <v>26</v>
      </c>
      <c r="G4" s="12" t="s">
        <v>27</v>
      </c>
      <c r="H4" s="12" t="s">
        <v>28</v>
      </c>
      <c r="I4" s="12" t="s">
        <v>29</v>
      </c>
      <c r="J4" s="12" t="s">
        <v>30</v>
      </c>
      <c r="K4" s="12" t="s">
        <v>31</v>
      </c>
      <c r="L4" s="12" t="s">
        <v>32</v>
      </c>
    </row>
    <row r="5" customFormat="false" ht="32.8" hidden="false" customHeight="false" outlineLevel="0" collapsed="false">
      <c r="A5" s="13" t="s">
        <v>33</v>
      </c>
      <c r="B5" s="14" t="s">
        <v>34</v>
      </c>
      <c r="C5" s="13" t="s">
        <v>35</v>
      </c>
      <c r="D5" s="13" t="s">
        <v>36</v>
      </c>
      <c r="E5" s="13" t="s">
        <v>37</v>
      </c>
      <c r="F5" s="13" t="s">
        <v>38</v>
      </c>
      <c r="G5" s="14" t="n">
        <v>2</v>
      </c>
      <c r="H5" s="15" t="str">
        <f aca="false">IF(G5="","",IF(G5&gt;=3,"Sí",IF(G5&gt;=1,"Parcial","No")))</f>
        <v>Parcial</v>
      </c>
      <c r="I5" s="13" t="s">
        <v>39</v>
      </c>
      <c r="J5" s="13" t="s">
        <v>40</v>
      </c>
      <c r="K5" s="13" t="s">
        <v>41</v>
      </c>
      <c r="L5" s="13" t="s">
        <v>42</v>
      </c>
    </row>
    <row r="6" customFormat="false" ht="22.35" hidden="false" customHeight="false" outlineLevel="0" collapsed="false">
      <c r="A6" s="16" t="s">
        <v>43</v>
      </c>
      <c r="B6" s="17" t="s">
        <v>34</v>
      </c>
      <c r="C6" s="16" t="s">
        <v>44</v>
      </c>
      <c r="D6" s="16" t="s">
        <v>45</v>
      </c>
      <c r="E6" s="16" t="s">
        <v>46</v>
      </c>
      <c r="F6" s="18"/>
      <c r="G6" s="19"/>
      <c r="H6" s="20" t="str">
        <f aca="false">IF(G6="","",IF(G6&gt;=3,"Sí",IF(G6&gt;=1,"Parcial","No")))</f>
        <v/>
      </c>
      <c r="I6" s="18"/>
      <c r="J6" s="18"/>
      <c r="K6" s="18"/>
      <c r="L6" s="18"/>
    </row>
    <row r="7" customFormat="false" ht="15" hidden="false" customHeight="false" outlineLevel="0" collapsed="false">
      <c r="A7" s="16" t="s">
        <v>47</v>
      </c>
      <c r="B7" s="17" t="s">
        <v>34</v>
      </c>
      <c r="C7" s="16" t="s">
        <v>48</v>
      </c>
      <c r="D7" s="16" t="s">
        <v>49</v>
      </c>
      <c r="E7" s="16" t="s">
        <v>50</v>
      </c>
      <c r="F7" s="18"/>
      <c r="G7" s="19"/>
      <c r="H7" s="20" t="str">
        <f aca="false">IF(G7="","",IF(G7&gt;=3,"Sí",IF(G7&gt;=1,"Parcial","No")))</f>
        <v/>
      </c>
      <c r="I7" s="18"/>
      <c r="J7" s="18"/>
      <c r="K7" s="18"/>
      <c r="L7" s="18"/>
    </row>
    <row r="8" customFormat="false" ht="22.35" hidden="false" customHeight="false" outlineLevel="0" collapsed="false">
      <c r="A8" s="16" t="s">
        <v>51</v>
      </c>
      <c r="B8" s="17" t="s">
        <v>34</v>
      </c>
      <c r="C8" s="16" t="s">
        <v>52</v>
      </c>
      <c r="D8" s="16" t="s">
        <v>53</v>
      </c>
      <c r="E8" s="16" t="s">
        <v>54</v>
      </c>
      <c r="F8" s="18"/>
      <c r="G8" s="19"/>
      <c r="H8" s="20" t="str">
        <f aca="false">IF(G8="","",IF(G8&gt;=3,"Sí",IF(G8&gt;=1,"Parcial","No")))</f>
        <v/>
      </c>
      <c r="I8" s="18"/>
      <c r="J8" s="18"/>
      <c r="K8" s="18"/>
      <c r="L8" s="18"/>
    </row>
    <row r="9" customFormat="false" ht="22.35" hidden="false" customHeight="false" outlineLevel="0" collapsed="false">
      <c r="A9" s="16" t="s">
        <v>55</v>
      </c>
      <c r="B9" s="17" t="s">
        <v>34</v>
      </c>
      <c r="C9" s="16" t="s">
        <v>56</v>
      </c>
      <c r="D9" s="16" t="s">
        <v>57</v>
      </c>
      <c r="E9" s="16" t="s">
        <v>58</v>
      </c>
      <c r="F9" s="18"/>
      <c r="G9" s="19"/>
      <c r="H9" s="20" t="str">
        <f aca="false">IF(G9="","",IF(G9&gt;=3,"Sí",IF(G9&gt;=1,"Parcial","No")))</f>
        <v/>
      </c>
      <c r="I9" s="18"/>
      <c r="J9" s="18"/>
      <c r="K9" s="18"/>
      <c r="L9" s="18"/>
    </row>
    <row r="10" customFormat="false" ht="22.35" hidden="false" customHeight="false" outlineLevel="0" collapsed="false">
      <c r="A10" s="16" t="s">
        <v>59</v>
      </c>
      <c r="B10" s="17" t="s">
        <v>34</v>
      </c>
      <c r="C10" s="16" t="s">
        <v>60</v>
      </c>
      <c r="D10" s="16" t="s">
        <v>61</v>
      </c>
      <c r="E10" s="16" t="s">
        <v>62</v>
      </c>
      <c r="F10" s="18"/>
      <c r="G10" s="19"/>
      <c r="H10" s="20" t="str">
        <f aca="false">IF(G10="","",IF(G10&gt;=3,"Sí",IF(G10&gt;=1,"Parcial","No")))</f>
        <v/>
      </c>
      <c r="I10" s="18"/>
      <c r="J10" s="18"/>
      <c r="K10" s="18"/>
      <c r="L10" s="18"/>
    </row>
    <row r="11" customFormat="false" ht="22.35" hidden="false" customHeight="false" outlineLevel="0" collapsed="false">
      <c r="A11" s="16" t="s">
        <v>63</v>
      </c>
      <c r="B11" s="17" t="s">
        <v>34</v>
      </c>
      <c r="C11" s="16" t="s">
        <v>64</v>
      </c>
      <c r="D11" s="16" t="s">
        <v>65</v>
      </c>
      <c r="E11" s="16" t="s">
        <v>66</v>
      </c>
      <c r="F11" s="18"/>
      <c r="G11" s="19"/>
      <c r="H11" s="20" t="str">
        <f aca="false">IF(G11="","",IF(G11&gt;=3,"Sí",IF(G11&gt;=1,"Parcial","No")))</f>
        <v/>
      </c>
      <c r="I11" s="18"/>
      <c r="J11" s="18"/>
      <c r="K11" s="18"/>
      <c r="L11" s="18"/>
    </row>
    <row r="12" customFormat="false" ht="32.8" hidden="false" customHeight="false" outlineLevel="0" collapsed="false">
      <c r="A12" s="16" t="s">
        <v>67</v>
      </c>
      <c r="B12" s="17" t="s">
        <v>68</v>
      </c>
      <c r="C12" s="16" t="s">
        <v>69</v>
      </c>
      <c r="D12" s="16" t="s">
        <v>70</v>
      </c>
      <c r="E12" s="16" t="s">
        <v>71</v>
      </c>
      <c r="F12" s="18"/>
      <c r="G12" s="19"/>
      <c r="H12" s="20" t="str">
        <f aca="false">IF(G12="","",IF(G12&gt;=3,"Sí",IF(G12&gt;=1,"Parcial","No")))</f>
        <v/>
      </c>
      <c r="I12" s="18"/>
      <c r="J12" s="18"/>
      <c r="K12" s="18"/>
      <c r="L12" s="18"/>
    </row>
    <row r="13" customFormat="false" ht="32.8" hidden="false" customHeight="false" outlineLevel="0" collapsed="false">
      <c r="A13" s="16" t="s">
        <v>72</v>
      </c>
      <c r="B13" s="17" t="s">
        <v>68</v>
      </c>
      <c r="C13" s="16" t="s">
        <v>73</v>
      </c>
      <c r="D13" s="16" t="s">
        <v>74</v>
      </c>
      <c r="E13" s="16" t="s">
        <v>75</v>
      </c>
      <c r="F13" s="18"/>
      <c r="G13" s="19"/>
      <c r="H13" s="20" t="str">
        <f aca="false">IF(G13="","",IF(G13&gt;=3,"Sí",IF(G13&gt;=1,"Parcial","No")))</f>
        <v/>
      </c>
      <c r="I13" s="18"/>
      <c r="J13" s="18"/>
      <c r="K13" s="18"/>
      <c r="L13" s="18"/>
    </row>
    <row r="14" customFormat="false" ht="32.8" hidden="false" customHeight="false" outlineLevel="0" collapsed="false">
      <c r="A14" s="16" t="s">
        <v>76</v>
      </c>
      <c r="B14" s="17" t="s">
        <v>68</v>
      </c>
      <c r="C14" s="16" t="s">
        <v>77</v>
      </c>
      <c r="D14" s="16" t="s">
        <v>78</v>
      </c>
      <c r="E14" s="16" t="s">
        <v>79</v>
      </c>
      <c r="F14" s="18"/>
      <c r="G14" s="19"/>
      <c r="H14" s="20" t="str">
        <f aca="false">IF(G14="","",IF(G14&gt;=3,"Sí",IF(G14&gt;=1,"Parcial","No")))</f>
        <v/>
      </c>
      <c r="I14" s="18"/>
      <c r="J14" s="18"/>
      <c r="K14" s="18"/>
      <c r="L14" s="18"/>
    </row>
    <row r="15" customFormat="false" ht="22.35" hidden="false" customHeight="false" outlineLevel="0" collapsed="false">
      <c r="A15" s="16" t="s">
        <v>80</v>
      </c>
      <c r="B15" s="17" t="s">
        <v>81</v>
      </c>
      <c r="C15" s="16" t="s">
        <v>82</v>
      </c>
      <c r="D15" s="16" t="s">
        <v>83</v>
      </c>
      <c r="E15" s="16" t="s">
        <v>84</v>
      </c>
      <c r="F15" s="18"/>
      <c r="G15" s="19"/>
      <c r="H15" s="20" t="str">
        <f aca="false">IF(G15="","",IF(G15&gt;=3,"Sí",IF(G15&gt;=1,"Parcial","No")))</f>
        <v/>
      </c>
      <c r="I15" s="18"/>
      <c r="J15" s="18"/>
      <c r="K15" s="18"/>
      <c r="L15" s="18"/>
    </row>
    <row r="16" customFormat="false" ht="22.35" hidden="false" customHeight="false" outlineLevel="0" collapsed="false">
      <c r="A16" s="16" t="s">
        <v>85</v>
      </c>
      <c r="B16" s="17" t="s">
        <v>81</v>
      </c>
      <c r="C16" s="16" t="s">
        <v>86</v>
      </c>
      <c r="D16" s="16" t="s">
        <v>87</v>
      </c>
      <c r="E16" s="16" t="s">
        <v>88</v>
      </c>
      <c r="F16" s="18"/>
      <c r="G16" s="19"/>
      <c r="H16" s="20" t="str">
        <f aca="false">IF(G16="","",IF(G16&gt;=3,"Sí",IF(G16&gt;=1,"Parcial","No")))</f>
        <v/>
      </c>
      <c r="I16" s="18"/>
      <c r="J16" s="18"/>
      <c r="K16" s="18"/>
      <c r="L16" s="18"/>
    </row>
    <row r="17" customFormat="false" ht="32.8" hidden="false" customHeight="false" outlineLevel="0" collapsed="false">
      <c r="A17" s="16" t="s">
        <v>89</v>
      </c>
      <c r="B17" s="17" t="s">
        <v>81</v>
      </c>
      <c r="C17" s="16" t="s">
        <v>90</v>
      </c>
      <c r="D17" s="16" t="s">
        <v>91</v>
      </c>
      <c r="E17" s="16" t="s">
        <v>92</v>
      </c>
      <c r="F17" s="18"/>
      <c r="G17" s="19"/>
      <c r="H17" s="20" t="str">
        <f aca="false">IF(G17="","",IF(G17&gt;=3,"Sí",IF(G17&gt;=1,"Parcial","No")))</f>
        <v/>
      </c>
      <c r="I17" s="18"/>
      <c r="J17" s="18"/>
      <c r="K17" s="18"/>
      <c r="L17" s="18"/>
    </row>
    <row r="18" customFormat="false" ht="22.35" hidden="false" customHeight="false" outlineLevel="0" collapsed="false">
      <c r="A18" s="16" t="s">
        <v>93</v>
      </c>
      <c r="B18" s="17" t="s">
        <v>81</v>
      </c>
      <c r="C18" s="16" t="s">
        <v>94</v>
      </c>
      <c r="D18" s="16" t="s">
        <v>95</v>
      </c>
      <c r="E18" s="16" t="s">
        <v>96</v>
      </c>
      <c r="F18" s="18"/>
      <c r="G18" s="19"/>
      <c r="H18" s="20" t="str">
        <f aca="false">IF(G18="","",IF(G18&gt;=3,"Sí",IF(G18&gt;=1,"Parcial","No")))</f>
        <v/>
      </c>
      <c r="I18" s="18"/>
      <c r="J18" s="18"/>
      <c r="K18" s="18"/>
      <c r="L18" s="18"/>
    </row>
    <row r="19" customFormat="false" ht="22.35" hidden="false" customHeight="false" outlineLevel="0" collapsed="false">
      <c r="A19" s="16" t="s">
        <v>97</v>
      </c>
      <c r="B19" s="17" t="s">
        <v>81</v>
      </c>
      <c r="C19" s="16" t="s">
        <v>98</v>
      </c>
      <c r="D19" s="16" t="s">
        <v>99</v>
      </c>
      <c r="E19" s="16" t="s">
        <v>100</v>
      </c>
      <c r="F19" s="18"/>
      <c r="G19" s="19"/>
      <c r="H19" s="20" t="str">
        <f aca="false">IF(G19="","",IF(G19&gt;=3,"Sí",IF(G19&gt;=1,"Parcial","No")))</f>
        <v/>
      </c>
      <c r="I19" s="18"/>
      <c r="J19" s="18"/>
      <c r="K19" s="18"/>
      <c r="L19" s="18"/>
    </row>
    <row r="20" customFormat="false" ht="22.35" hidden="false" customHeight="false" outlineLevel="0" collapsed="false">
      <c r="A20" s="16" t="s">
        <v>101</v>
      </c>
      <c r="B20" s="17" t="s">
        <v>81</v>
      </c>
      <c r="C20" s="16" t="s">
        <v>102</v>
      </c>
      <c r="D20" s="16" t="s">
        <v>103</v>
      </c>
      <c r="E20" s="16" t="s">
        <v>104</v>
      </c>
      <c r="F20" s="18"/>
      <c r="G20" s="19"/>
      <c r="H20" s="20" t="str">
        <f aca="false">IF(G20="","",IF(G20&gt;=3,"Sí",IF(G20&gt;=1,"Parcial","No")))</f>
        <v/>
      </c>
      <c r="I20" s="18"/>
      <c r="J20" s="18"/>
      <c r="K20" s="18"/>
      <c r="L20" s="18"/>
    </row>
    <row r="21" customFormat="false" ht="32.8" hidden="false" customHeight="false" outlineLevel="0" collapsed="false">
      <c r="A21" s="16" t="s">
        <v>105</v>
      </c>
      <c r="B21" s="17" t="s">
        <v>81</v>
      </c>
      <c r="C21" s="16" t="s">
        <v>106</v>
      </c>
      <c r="D21" s="16" t="s">
        <v>107</v>
      </c>
      <c r="E21" s="16" t="s">
        <v>108</v>
      </c>
      <c r="F21" s="18"/>
      <c r="G21" s="19"/>
      <c r="H21" s="20" t="str">
        <f aca="false">IF(G21="","",IF(G21&gt;=3,"Sí",IF(G21&gt;=1,"Parcial","No")))</f>
        <v/>
      </c>
      <c r="I21" s="18"/>
      <c r="J21" s="18"/>
      <c r="K21" s="18"/>
      <c r="L21" s="18"/>
    </row>
    <row r="22" customFormat="false" ht="22.35" hidden="false" customHeight="false" outlineLevel="0" collapsed="false">
      <c r="A22" s="16" t="s">
        <v>109</v>
      </c>
      <c r="B22" s="17" t="s">
        <v>81</v>
      </c>
      <c r="C22" s="16" t="s">
        <v>110</v>
      </c>
      <c r="D22" s="16" t="s">
        <v>111</v>
      </c>
      <c r="E22" s="16" t="s">
        <v>112</v>
      </c>
      <c r="F22" s="18"/>
      <c r="G22" s="19"/>
      <c r="H22" s="20" t="str">
        <f aca="false">IF(G22="","",IF(G22&gt;=3,"Sí",IF(G22&gt;=1,"Parcial","No")))</f>
        <v/>
      </c>
      <c r="I22" s="18"/>
      <c r="J22" s="18"/>
      <c r="K22" s="18"/>
      <c r="L22" s="18"/>
    </row>
    <row r="23" customFormat="false" ht="22.35" hidden="false" customHeight="false" outlineLevel="0" collapsed="false">
      <c r="A23" s="16" t="s">
        <v>113</v>
      </c>
      <c r="B23" s="17" t="s">
        <v>114</v>
      </c>
      <c r="C23" s="16" t="s">
        <v>115</v>
      </c>
      <c r="D23" s="16" t="s">
        <v>116</v>
      </c>
      <c r="E23" s="16" t="s">
        <v>117</v>
      </c>
      <c r="F23" s="18"/>
      <c r="G23" s="19"/>
      <c r="H23" s="20" t="str">
        <f aca="false">IF(G23="","",IF(G23&gt;=3,"Sí",IF(G23&gt;=1,"Parcial","No")))</f>
        <v/>
      </c>
      <c r="I23" s="18"/>
      <c r="J23" s="18"/>
      <c r="K23" s="18"/>
      <c r="L23" s="18"/>
    </row>
    <row r="24" customFormat="false" ht="22.35" hidden="false" customHeight="false" outlineLevel="0" collapsed="false">
      <c r="A24" s="16" t="s">
        <v>118</v>
      </c>
      <c r="B24" s="17" t="s">
        <v>114</v>
      </c>
      <c r="C24" s="16" t="s">
        <v>119</v>
      </c>
      <c r="D24" s="16" t="s">
        <v>120</v>
      </c>
      <c r="E24" s="16" t="s">
        <v>121</v>
      </c>
      <c r="F24" s="18"/>
      <c r="G24" s="19"/>
      <c r="H24" s="20" t="str">
        <f aca="false">IF(G24="","",IF(G24&gt;=3,"Sí",IF(G24&gt;=1,"Parcial","No")))</f>
        <v/>
      </c>
      <c r="I24" s="18"/>
      <c r="J24" s="18"/>
      <c r="K24" s="18"/>
      <c r="L24" s="18"/>
    </row>
    <row r="25" customFormat="false" ht="22.35" hidden="false" customHeight="false" outlineLevel="0" collapsed="false">
      <c r="A25" s="16" t="s">
        <v>122</v>
      </c>
      <c r="B25" s="17" t="s">
        <v>114</v>
      </c>
      <c r="C25" s="16" t="s">
        <v>123</v>
      </c>
      <c r="D25" s="16" t="s">
        <v>124</v>
      </c>
      <c r="E25" s="16" t="s">
        <v>125</v>
      </c>
      <c r="F25" s="18"/>
      <c r="G25" s="19"/>
      <c r="H25" s="20" t="str">
        <f aca="false">IF(G25="","",IF(G25&gt;=3,"Sí",IF(G25&gt;=1,"Parcial","No")))</f>
        <v/>
      </c>
      <c r="I25" s="18"/>
      <c r="J25" s="18"/>
      <c r="K25" s="18"/>
      <c r="L25" s="18"/>
    </row>
    <row r="26" customFormat="false" ht="22.35" hidden="false" customHeight="false" outlineLevel="0" collapsed="false">
      <c r="A26" s="16" t="s">
        <v>126</v>
      </c>
      <c r="B26" s="17" t="s">
        <v>114</v>
      </c>
      <c r="C26" s="16" t="s">
        <v>127</v>
      </c>
      <c r="D26" s="16" t="s">
        <v>128</v>
      </c>
      <c r="E26" s="16" t="s">
        <v>129</v>
      </c>
      <c r="F26" s="18"/>
      <c r="G26" s="19"/>
      <c r="H26" s="20" t="str">
        <f aca="false">IF(G26="","",IF(G26&gt;=3,"Sí",IF(G26&gt;=1,"Parcial","No")))</f>
        <v/>
      </c>
      <c r="I26" s="18"/>
      <c r="J26" s="18"/>
      <c r="K26" s="18"/>
      <c r="L26" s="18"/>
    </row>
    <row r="27" customFormat="false" ht="22.35" hidden="false" customHeight="false" outlineLevel="0" collapsed="false">
      <c r="A27" s="16" t="s">
        <v>130</v>
      </c>
      <c r="B27" s="17" t="s">
        <v>114</v>
      </c>
      <c r="C27" s="16" t="s">
        <v>131</v>
      </c>
      <c r="D27" s="16" t="s">
        <v>132</v>
      </c>
      <c r="E27" s="16" t="s">
        <v>133</v>
      </c>
      <c r="F27" s="18"/>
      <c r="G27" s="19"/>
      <c r="H27" s="20" t="str">
        <f aca="false">IF(G27="","",IF(G27&gt;=3,"Sí",IF(G27&gt;=1,"Parcial","No")))</f>
        <v/>
      </c>
      <c r="I27" s="18"/>
      <c r="J27" s="18"/>
      <c r="K27" s="18"/>
      <c r="L27" s="18"/>
    </row>
    <row r="28" customFormat="false" ht="22.35" hidden="false" customHeight="false" outlineLevel="0" collapsed="false">
      <c r="A28" s="16" t="s">
        <v>134</v>
      </c>
      <c r="B28" s="17" t="s">
        <v>114</v>
      </c>
      <c r="C28" s="16" t="s">
        <v>135</v>
      </c>
      <c r="D28" s="16" t="s">
        <v>136</v>
      </c>
      <c r="E28" s="16" t="s">
        <v>137</v>
      </c>
      <c r="F28" s="18"/>
      <c r="G28" s="19"/>
      <c r="H28" s="20" t="str">
        <f aca="false">IF(G28="","",IF(G28&gt;=3,"Sí",IF(G28&gt;=1,"Parcial","No")))</f>
        <v/>
      </c>
      <c r="I28" s="18"/>
      <c r="J28" s="18"/>
      <c r="K28" s="18"/>
      <c r="L28" s="18"/>
    </row>
    <row r="29" customFormat="false" ht="32.8" hidden="false" customHeight="false" outlineLevel="0" collapsed="false">
      <c r="A29" s="16" t="s">
        <v>138</v>
      </c>
      <c r="B29" s="17" t="s">
        <v>114</v>
      </c>
      <c r="C29" s="16" t="s">
        <v>139</v>
      </c>
      <c r="D29" s="16" t="s">
        <v>140</v>
      </c>
      <c r="E29" s="16" t="s">
        <v>141</v>
      </c>
      <c r="F29" s="18"/>
      <c r="G29" s="19"/>
      <c r="H29" s="20" t="str">
        <f aca="false">IF(G29="","",IF(G29&gt;=3,"Sí",IF(G29&gt;=1,"Parcial","No")))</f>
        <v/>
      </c>
      <c r="I29" s="18"/>
      <c r="J29" s="18"/>
      <c r="K29" s="18"/>
      <c r="L29" s="18"/>
    </row>
    <row r="30" customFormat="false" ht="32.8" hidden="false" customHeight="false" outlineLevel="0" collapsed="false">
      <c r="A30" s="16" t="s">
        <v>142</v>
      </c>
      <c r="B30" s="17" t="s">
        <v>143</v>
      </c>
      <c r="C30" s="16" t="s">
        <v>144</v>
      </c>
      <c r="D30" s="16" t="s">
        <v>145</v>
      </c>
      <c r="E30" s="16" t="s">
        <v>146</v>
      </c>
      <c r="F30" s="18"/>
      <c r="G30" s="19"/>
      <c r="H30" s="20" t="str">
        <f aca="false">IF(G30="","",IF(G30&gt;=3,"Sí",IF(G30&gt;=1,"Parcial","No")))</f>
        <v/>
      </c>
      <c r="I30" s="18"/>
      <c r="J30" s="18"/>
      <c r="K30" s="18"/>
      <c r="L30" s="18"/>
    </row>
    <row r="31" customFormat="false" ht="22.35" hidden="false" customHeight="false" outlineLevel="0" collapsed="false">
      <c r="A31" s="16" t="s">
        <v>147</v>
      </c>
      <c r="B31" s="17" t="s">
        <v>143</v>
      </c>
      <c r="C31" s="16" t="s">
        <v>148</v>
      </c>
      <c r="D31" s="16" t="s">
        <v>149</v>
      </c>
      <c r="E31" s="16" t="s">
        <v>150</v>
      </c>
      <c r="F31" s="18"/>
      <c r="G31" s="19"/>
      <c r="H31" s="20" t="str">
        <f aca="false">IF(G31="","",IF(G31&gt;=3,"Sí",IF(G31&gt;=1,"Parcial","No")))</f>
        <v/>
      </c>
      <c r="I31" s="18"/>
      <c r="J31" s="18"/>
      <c r="K31" s="18"/>
      <c r="L31" s="18"/>
    </row>
    <row r="32" customFormat="false" ht="15" hidden="false" customHeight="false" outlineLevel="0" collapsed="false">
      <c r="A32" s="16" t="s">
        <v>151</v>
      </c>
      <c r="B32" s="17" t="s">
        <v>143</v>
      </c>
      <c r="C32" s="16" t="s">
        <v>152</v>
      </c>
      <c r="D32" s="16" t="s">
        <v>153</v>
      </c>
      <c r="E32" s="16" t="s">
        <v>154</v>
      </c>
      <c r="F32" s="18"/>
      <c r="G32" s="19"/>
      <c r="H32" s="20" t="str">
        <f aca="false">IF(G32="","",IF(G32&gt;=3,"Sí",IF(G32&gt;=1,"Parcial","No")))</f>
        <v/>
      </c>
      <c r="I32" s="18"/>
      <c r="J32" s="18"/>
      <c r="K32" s="18"/>
      <c r="L32" s="18"/>
    </row>
    <row r="33" customFormat="false" ht="32.8" hidden="false" customHeight="false" outlineLevel="0" collapsed="false">
      <c r="A33" s="16" t="s">
        <v>155</v>
      </c>
      <c r="B33" s="17" t="s">
        <v>156</v>
      </c>
      <c r="C33" s="16" t="s">
        <v>157</v>
      </c>
      <c r="D33" s="16" t="s">
        <v>158</v>
      </c>
      <c r="E33" s="16" t="s">
        <v>159</v>
      </c>
      <c r="F33" s="18"/>
      <c r="G33" s="19"/>
      <c r="H33" s="20" t="str">
        <f aca="false">IF(G33="","",IF(G33&gt;=3,"Sí",IF(G33&gt;=1,"Parcial","No")))</f>
        <v/>
      </c>
      <c r="I33" s="18"/>
      <c r="J33" s="18"/>
      <c r="K33" s="18"/>
      <c r="L33" s="18"/>
    </row>
    <row r="34" customFormat="false" ht="15" hidden="false" customHeight="false" outlineLevel="0" collapsed="false">
      <c r="A34" s="16" t="s">
        <v>160</v>
      </c>
      <c r="B34" s="17" t="s">
        <v>156</v>
      </c>
      <c r="C34" s="16" t="s">
        <v>161</v>
      </c>
      <c r="D34" s="16" t="s">
        <v>162</v>
      </c>
      <c r="E34" s="16" t="s">
        <v>163</v>
      </c>
      <c r="F34" s="18"/>
      <c r="G34" s="19"/>
      <c r="H34" s="20" t="str">
        <f aca="false">IF(G34="","",IF(G34&gt;=3,"Sí",IF(G34&gt;=1,"Parcial","No")))</f>
        <v/>
      </c>
      <c r="I34" s="18"/>
      <c r="J34" s="18"/>
      <c r="K34" s="18"/>
      <c r="L34" s="18"/>
    </row>
    <row r="35" customFormat="false" ht="32.8" hidden="false" customHeight="false" outlineLevel="0" collapsed="false">
      <c r="A35" s="16" t="s">
        <v>164</v>
      </c>
      <c r="B35" s="17" t="s">
        <v>156</v>
      </c>
      <c r="C35" s="16" t="s">
        <v>165</v>
      </c>
      <c r="D35" s="16" t="s">
        <v>166</v>
      </c>
      <c r="E35" s="16" t="s">
        <v>167</v>
      </c>
      <c r="F35" s="18"/>
      <c r="G35" s="19"/>
      <c r="H35" s="20" t="str">
        <f aca="false">IF(G35="","",IF(G35&gt;=3,"Sí",IF(G35&gt;=1,"Parcial","No")))</f>
        <v/>
      </c>
      <c r="I35" s="18"/>
      <c r="J35" s="18"/>
      <c r="K35" s="18"/>
      <c r="L35" s="18"/>
    </row>
    <row r="36" customFormat="false" ht="15" hidden="false" customHeight="false" outlineLevel="0" collapsed="false">
      <c r="A36" s="16" t="s">
        <v>168</v>
      </c>
      <c r="B36" s="17" t="s">
        <v>156</v>
      </c>
      <c r="C36" s="16" t="s">
        <v>169</v>
      </c>
      <c r="D36" s="16" t="s">
        <v>170</v>
      </c>
      <c r="E36" s="16" t="s">
        <v>171</v>
      </c>
      <c r="F36" s="18"/>
      <c r="G36" s="19"/>
      <c r="H36" s="20" t="str">
        <f aca="false">IF(G36="","",IF(G36&gt;=3,"Sí",IF(G36&gt;=1,"Parcial","No")))</f>
        <v/>
      </c>
      <c r="I36" s="18"/>
      <c r="J36" s="18"/>
      <c r="K36" s="18"/>
      <c r="L36" s="18"/>
    </row>
    <row r="37" customFormat="false" ht="22.35" hidden="false" customHeight="false" outlineLevel="0" collapsed="false">
      <c r="A37" s="16" t="s">
        <v>172</v>
      </c>
      <c r="B37" s="17" t="s">
        <v>156</v>
      </c>
      <c r="C37" s="16" t="s">
        <v>173</v>
      </c>
      <c r="D37" s="16" t="s">
        <v>174</v>
      </c>
      <c r="E37" s="16" t="s">
        <v>175</v>
      </c>
      <c r="F37" s="18"/>
      <c r="G37" s="19"/>
      <c r="H37" s="20" t="str">
        <f aca="false">IF(G37="","",IF(G37&gt;=3,"Sí",IF(G37&gt;=1,"Parcial","No")))</f>
        <v/>
      </c>
      <c r="I37" s="18"/>
      <c r="J37" s="18"/>
      <c r="K37" s="18"/>
      <c r="L37" s="18"/>
    </row>
    <row r="38" customFormat="false" ht="22.35" hidden="false" customHeight="false" outlineLevel="0" collapsed="false">
      <c r="A38" s="16" t="s">
        <v>176</v>
      </c>
      <c r="B38" s="17" t="s">
        <v>156</v>
      </c>
      <c r="C38" s="16" t="s">
        <v>177</v>
      </c>
      <c r="D38" s="16" t="s">
        <v>178</v>
      </c>
      <c r="E38" s="16" t="s">
        <v>179</v>
      </c>
      <c r="F38" s="18"/>
      <c r="G38" s="19"/>
      <c r="H38" s="20" t="str">
        <f aca="false">IF(G38="","",IF(G38&gt;=3,"Sí",IF(G38&gt;=1,"Parcial","No")))</f>
        <v/>
      </c>
      <c r="I38" s="18"/>
      <c r="J38" s="18"/>
      <c r="K38" s="18"/>
      <c r="L38" s="18"/>
    </row>
    <row r="39" customFormat="false" ht="22.35" hidden="false" customHeight="false" outlineLevel="0" collapsed="false">
      <c r="A39" s="16" t="s">
        <v>180</v>
      </c>
      <c r="B39" s="17" t="s">
        <v>181</v>
      </c>
      <c r="C39" s="16" t="s">
        <v>182</v>
      </c>
      <c r="D39" s="16" t="s">
        <v>183</v>
      </c>
      <c r="E39" s="16" t="s">
        <v>184</v>
      </c>
      <c r="F39" s="18"/>
      <c r="G39" s="19"/>
      <c r="H39" s="20" t="str">
        <f aca="false">IF(G39="","",IF(G39&gt;=3,"Sí",IF(G39&gt;=1,"Parcial","No")))</f>
        <v/>
      </c>
      <c r="I39" s="18"/>
      <c r="J39" s="18"/>
      <c r="K39" s="18"/>
      <c r="L39" s="18"/>
    </row>
    <row r="40" customFormat="false" ht="32.8" hidden="false" customHeight="false" outlineLevel="0" collapsed="false">
      <c r="A40" s="16" t="s">
        <v>185</v>
      </c>
      <c r="B40" s="17" t="s">
        <v>181</v>
      </c>
      <c r="C40" s="16" t="s">
        <v>186</v>
      </c>
      <c r="D40" s="16" t="s">
        <v>187</v>
      </c>
      <c r="E40" s="16" t="s">
        <v>188</v>
      </c>
      <c r="F40" s="18"/>
      <c r="G40" s="19"/>
      <c r="H40" s="20" t="str">
        <f aca="false">IF(G40="","",IF(G40&gt;=3,"Sí",IF(G40&gt;=1,"Parcial","No")))</f>
        <v/>
      </c>
      <c r="I40" s="18"/>
      <c r="J40" s="18"/>
      <c r="K40" s="18"/>
      <c r="L40" s="18"/>
    </row>
  </sheetData>
  <autoFilter ref="A4:L40"/>
  <conditionalFormatting sqref="H5:H40">
    <cfRule type="cellIs" priority="2" operator="equal" aboveAverage="0" equalAverage="0" bottom="0" percent="0" rank="0" text="" dxfId="8">
      <formula>"Sí"</formula>
    </cfRule>
    <cfRule type="cellIs" priority="3" operator="equal" aboveAverage="0" equalAverage="0" bottom="0" percent="0" rank="0" text="" dxfId="9">
      <formula>"Parcial"</formula>
    </cfRule>
    <cfRule type="cellIs" priority="4" operator="equal" aboveAverage="0" equalAverage="0" bottom="0" percent="0" rank="0" text="" dxfId="10">
      <formula>"No"</formula>
    </cfRule>
  </conditionalFormatting>
  <dataValidations count="2">
    <dataValidation allowBlank="true" error="Seleccione un valor de la lista" errorStyle="stop" errorTitle="Valor no válido" operator="between" showDropDown="false" showErrorMessage="true" showInputMessage="false" sqref="G5:G40" type="list">
      <formula1>"0,1,2,3,4,5"</formula1>
      <formula2>0</formula2>
    </dataValidation>
    <dataValidation allowBlank="true" error="Seleccione un valor de la lista" errorStyle="stop" errorTitle="Valor no válido" operator="between" showDropDown="false" showErrorMessage="true" showInputMessage="false" sqref="K5:K40" type="list">
      <formula1>"Alta,Media,Baja"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9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5"/>
    <col collapsed="false" customWidth="true" hidden="false" outlineLevel="0" max="3" min="3" style="0" width="52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38"/>
    <col collapsed="false" customWidth="true" hidden="false" outlineLevel="0" max="8" min="7" style="0" width="10"/>
    <col collapsed="false" customWidth="true" hidden="false" outlineLevel="0" max="9" min="9" style="0" width="12"/>
    <col collapsed="false" customWidth="true" hidden="false" outlineLevel="0" max="10" min="10" style="0" width="36"/>
    <col collapsed="false" customWidth="true" hidden="false" outlineLevel="0" max="11" min="11" style="0" width="10"/>
  </cols>
  <sheetData>
    <row r="1" customFormat="false" ht="17.35" hidden="false" customHeight="false" outlineLevel="0" collapsed="false">
      <c r="A1" s="10" t="s">
        <v>189</v>
      </c>
    </row>
    <row r="2" customFormat="false" ht="15" hidden="false" customHeight="false" outlineLevel="0" collapsed="false">
      <c r="A2" s="11" t="s">
        <v>20</v>
      </c>
    </row>
    <row r="4" customFormat="false" ht="42" hidden="false" customHeight="true" outlineLevel="0" collapsed="false">
      <c r="A4" s="12" t="s">
        <v>190</v>
      </c>
      <c r="B4" s="12" t="s">
        <v>191</v>
      </c>
      <c r="C4" s="12" t="s">
        <v>192</v>
      </c>
      <c r="D4" s="12" t="s">
        <v>193</v>
      </c>
      <c r="E4" s="12" t="s">
        <v>194</v>
      </c>
      <c r="F4" s="12" t="s">
        <v>26</v>
      </c>
      <c r="G4" s="12" t="s">
        <v>27</v>
      </c>
      <c r="H4" s="12" t="s">
        <v>28</v>
      </c>
      <c r="I4" s="12" t="s">
        <v>195</v>
      </c>
      <c r="J4" s="12" t="s">
        <v>29</v>
      </c>
      <c r="K4" s="12" t="s">
        <v>31</v>
      </c>
    </row>
    <row r="5" customFormat="false" ht="15" hidden="false" customHeight="false" outlineLevel="0" collapsed="false">
      <c r="A5" s="13" t="s">
        <v>69</v>
      </c>
      <c r="B5" s="13" t="s">
        <v>196</v>
      </c>
      <c r="C5" s="13" t="s">
        <v>197</v>
      </c>
      <c r="D5" s="14"/>
      <c r="E5" s="13" t="s">
        <v>198</v>
      </c>
      <c r="F5" s="13" t="s">
        <v>199</v>
      </c>
      <c r="G5" s="14" t="n">
        <v>2</v>
      </c>
      <c r="H5" s="15" t="str">
        <f aca="false">IF(G5="","",IF(G5&gt;=3,"Sí",IF(G5&gt;=1,"Parcial","No")))</f>
        <v>Parcial</v>
      </c>
      <c r="I5" s="13" t="s">
        <v>200</v>
      </c>
      <c r="J5" s="13" t="s">
        <v>201</v>
      </c>
      <c r="K5" s="13" t="s">
        <v>41</v>
      </c>
    </row>
    <row r="6" customFormat="false" ht="15" hidden="false" customHeight="false" outlineLevel="0" collapsed="false">
      <c r="A6" s="16" t="s">
        <v>73</v>
      </c>
      <c r="B6" s="16" t="s">
        <v>196</v>
      </c>
      <c r="C6" s="16" t="s">
        <v>202</v>
      </c>
      <c r="D6" s="17"/>
      <c r="E6" s="16" t="s">
        <v>82</v>
      </c>
      <c r="F6" s="18"/>
      <c r="G6" s="19"/>
      <c r="H6" s="20" t="str">
        <f aca="false">IF(G6="","",IF(G6&gt;=3,"Sí",IF(G6&gt;=1,"Parcial","No")))</f>
        <v/>
      </c>
      <c r="I6" s="18"/>
      <c r="J6" s="18"/>
      <c r="K6" s="18"/>
    </row>
    <row r="7" customFormat="false" ht="15" hidden="false" customHeight="false" outlineLevel="0" collapsed="false">
      <c r="A7" s="16" t="s">
        <v>77</v>
      </c>
      <c r="B7" s="16" t="s">
        <v>196</v>
      </c>
      <c r="C7" s="16" t="s">
        <v>203</v>
      </c>
      <c r="D7" s="17"/>
      <c r="E7" s="16" t="s">
        <v>204</v>
      </c>
      <c r="F7" s="18"/>
      <c r="G7" s="19"/>
      <c r="H7" s="20" t="str">
        <f aca="false">IF(G7="","",IF(G7&gt;=3,"Sí",IF(G7&gt;=1,"Parcial","No")))</f>
        <v/>
      </c>
      <c r="I7" s="18"/>
      <c r="J7" s="18"/>
      <c r="K7" s="18"/>
    </row>
    <row r="8" customFormat="false" ht="15" hidden="false" customHeight="false" outlineLevel="0" collapsed="false">
      <c r="A8" s="16" t="s">
        <v>205</v>
      </c>
      <c r="B8" s="16" t="s">
        <v>196</v>
      </c>
      <c r="C8" s="16" t="s">
        <v>206</v>
      </c>
      <c r="D8" s="17"/>
      <c r="E8" s="16" t="s">
        <v>207</v>
      </c>
      <c r="F8" s="18"/>
      <c r="G8" s="19"/>
      <c r="H8" s="20" t="str">
        <f aca="false">IF(G8="","",IF(G8&gt;=3,"Sí",IF(G8&gt;=1,"Parcial","No")))</f>
        <v/>
      </c>
      <c r="I8" s="18"/>
      <c r="J8" s="18"/>
      <c r="K8" s="18"/>
    </row>
    <row r="9" customFormat="false" ht="15" hidden="false" customHeight="false" outlineLevel="0" collapsed="false">
      <c r="A9" s="16" t="s">
        <v>208</v>
      </c>
      <c r="B9" s="16" t="s">
        <v>196</v>
      </c>
      <c r="C9" s="16" t="s">
        <v>209</v>
      </c>
      <c r="D9" s="17"/>
      <c r="E9" s="16" t="s">
        <v>210</v>
      </c>
      <c r="F9" s="18"/>
      <c r="G9" s="19"/>
      <c r="H9" s="20" t="str">
        <f aca="false">IF(G9="","",IF(G9&gt;=3,"Sí",IF(G9&gt;=1,"Parcial","No")))</f>
        <v/>
      </c>
      <c r="I9" s="18"/>
      <c r="J9" s="18"/>
      <c r="K9" s="18"/>
    </row>
    <row r="10" customFormat="false" ht="15" hidden="false" customHeight="false" outlineLevel="0" collapsed="false">
      <c r="A10" s="16" t="s">
        <v>211</v>
      </c>
      <c r="B10" s="16" t="s">
        <v>196</v>
      </c>
      <c r="C10" s="16" t="s">
        <v>212</v>
      </c>
      <c r="D10" s="17"/>
      <c r="E10" s="16" t="s">
        <v>213</v>
      </c>
      <c r="F10" s="18"/>
      <c r="G10" s="19"/>
      <c r="H10" s="20" t="str">
        <f aca="false">IF(G10="","",IF(G10&gt;=3,"Sí",IF(G10&gt;=1,"Parcial","No")))</f>
        <v/>
      </c>
      <c r="I10" s="18"/>
      <c r="J10" s="18"/>
      <c r="K10" s="18"/>
    </row>
    <row r="11" customFormat="false" ht="15" hidden="false" customHeight="false" outlineLevel="0" collapsed="false">
      <c r="A11" s="16" t="s">
        <v>214</v>
      </c>
      <c r="B11" s="16" t="s">
        <v>196</v>
      </c>
      <c r="C11" s="16" t="s">
        <v>215</v>
      </c>
      <c r="D11" s="17" t="s">
        <v>200</v>
      </c>
      <c r="E11" s="16" t="s">
        <v>216</v>
      </c>
      <c r="F11" s="18"/>
      <c r="G11" s="19"/>
      <c r="H11" s="20" t="str">
        <f aca="false">IF(G11="","",IF(G11&gt;=3,"Sí",IF(G11&gt;=1,"Parcial","No")))</f>
        <v/>
      </c>
      <c r="I11" s="18"/>
      <c r="J11" s="18"/>
      <c r="K11" s="18"/>
    </row>
    <row r="12" customFormat="false" ht="15" hidden="false" customHeight="false" outlineLevel="0" collapsed="false">
      <c r="A12" s="16" t="s">
        <v>217</v>
      </c>
      <c r="B12" s="16" t="s">
        <v>196</v>
      </c>
      <c r="C12" s="16" t="s">
        <v>218</v>
      </c>
      <c r="D12" s="17"/>
      <c r="E12" s="16" t="s">
        <v>219</v>
      </c>
      <c r="F12" s="18"/>
      <c r="G12" s="19"/>
      <c r="H12" s="20" t="str">
        <f aca="false">IF(G12="","",IF(G12&gt;=3,"Sí",IF(G12&gt;=1,"Parcial","No")))</f>
        <v/>
      </c>
      <c r="I12" s="18"/>
      <c r="J12" s="18"/>
      <c r="K12" s="18"/>
    </row>
    <row r="13" customFormat="false" ht="15" hidden="false" customHeight="false" outlineLevel="0" collapsed="false">
      <c r="A13" s="16" t="s">
        <v>220</v>
      </c>
      <c r="B13" s="16" t="s">
        <v>196</v>
      </c>
      <c r="C13" s="16" t="s">
        <v>221</v>
      </c>
      <c r="D13" s="17"/>
      <c r="E13" s="16" t="s">
        <v>222</v>
      </c>
      <c r="F13" s="18"/>
      <c r="G13" s="19"/>
      <c r="H13" s="20" t="str">
        <f aca="false">IF(G13="","",IF(G13&gt;=3,"Sí",IF(G13&gt;=1,"Parcial","No")))</f>
        <v/>
      </c>
      <c r="I13" s="18"/>
      <c r="J13" s="18"/>
      <c r="K13" s="18"/>
    </row>
    <row r="14" customFormat="false" ht="15" hidden="false" customHeight="false" outlineLevel="0" collapsed="false">
      <c r="A14" s="16" t="s">
        <v>223</v>
      </c>
      <c r="B14" s="16" t="s">
        <v>196</v>
      </c>
      <c r="C14" s="16" t="s">
        <v>224</v>
      </c>
      <c r="D14" s="17"/>
      <c r="E14" s="16" t="s">
        <v>225</v>
      </c>
      <c r="F14" s="18"/>
      <c r="G14" s="19"/>
      <c r="H14" s="20" t="str">
        <f aca="false">IF(G14="","",IF(G14&gt;=3,"Sí",IF(G14&gt;=1,"Parcial","No")))</f>
        <v/>
      </c>
      <c r="I14" s="18"/>
      <c r="J14" s="18"/>
      <c r="K14" s="18"/>
    </row>
    <row r="15" customFormat="false" ht="15" hidden="false" customHeight="false" outlineLevel="0" collapsed="false">
      <c r="A15" s="16" t="s">
        <v>226</v>
      </c>
      <c r="B15" s="16" t="s">
        <v>196</v>
      </c>
      <c r="C15" s="16" t="s">
        <v>227</v>
      </c>
      <c r="D15" s="17"/>
      <c r="E15" s="16" t="s">
        <v>228</v>
      </c>
      <c r="F15" s="18"/>
      <c r="G15" s="19"/>
      <c r="H15" s="20" t="str">
        <f aca="false">IF(G15="","",IF(G15&gt;=3,"Sí",IF(G15&gt;=1,"Parcial","No")))</f>
        <v/>
      </c>
      <c r="I15" s="18"/>
      <c r="J15" s="18"/>
      <c r="K15" s="18"/>
    </row>
    <row r="16" customFormat="false" ht="15" hidden="false" customHeight="false" outlineLevel="0" collapsed="false">
      <c r="A16" s="16" t="s">
        <v>229</v>
      </c>
      <c r="B16" s="16" t="s">
        <v>196</v>
      </c>
      <c r="C16" s="16" t="s">
        <v>230</v>
      </c>
      <c r="D16" s="17"/>
      <c r="E16" s="16" t="s">
        <v>231</v>
      </c>
      <c r="F16" s="18"/>
      <c r="G16" s="19"/>
      <c r="H16" s="20" t="str">
        <f aca="false">IF(G16="","",IF(G16&gt;=3,"Sí",IF(G16&gt;=1,"Parcial","No")))</f>
        <v/>
      </c>
      <c r="I16" s="18"/>
      <c r="J16" s="18"/>
      <c r="K16" s="18"/>
    </row>
    <row r="17" customFormat="false" ht="15" hidden="false" customHeight="false" outlineLevel="0" collapsed="false">
      <c r="A17" s="16" t="s">
        <v>232</v>
      </c>
      <c r="B17" s="16" t="s">
        <v>196</v>
      </c>
      <c r="C17" s="16" t="s">
        <v>233</v>
      </c>
      <c r="D17" s="17"/>
      <c r="E17" s="16" t="s">
        <v>234</v>
      </c>
      <c r="F17" s="18"/>
      <c r="G17" s="19"/>
      <c r="H17" s="20" t="str">
        <f aca="false">IF(G17="","",IF(G17&gt;=3,"Sí",IF(G17&gt;=1,"Parcial","No")))</f>
        <v/>
      </c>
      <c r="I17" s="18"/>
      <c r="J17" s="18"/>
      <c r="K17" s="18"/>
    </row>
    <row r="18" customFormat="false" ht="22.35" hidden="false" customHeight="false" outlineLevel="0" collapsed="false">
      <c r="A18" s="16" t="s">
        <v>235</v>
      </c>
      <c r="B18" s="16" t="s">
        <v>196</v>
      </c>
      <c r="C18" s="16" t="s">
        <v>236</v>
      </c>
      <c r="D18" s="17"/>
      <c r="E18" s="16" t="s">
        <v>237</v>
      </c>
      <c r="F18" s="18"/>
      <c r="G18" s="19"/>
      <c r="H18" s="20" t="str">
        <f aca="false">IF(G18="","",IF(G18&gt;=3,"Sí",IF(G18&gt;=1,"Parcial","No")))</f>
        <v/>
      </c>
      <c r="I18" s="18"/>
      <c r="J18" s="18"/>
      <c r="K18" s="18"/>
    </row>
    <row r="19" customFormat="false" ht="15" hidden="false" customHeight="false" outlineLevel="0" collapsed="false">
      <c r="A19" s="16" t="s">
        <v>238</v>
      </c>
      <c r="B19" s="16" t="s">
        <v>196</v>
      </c>
      <c r="C19" s="16" t="s">
        <v>239</v>
      </c>
      <c r="D19" s="17"/>
      <c r="E19" s="16" t="s">
        <v>240</v>
      </c>
      <c r="F19" s="18"/>
      <c r="G19" s="19"/>
      <c r="H19" s="20" t="str">
        <f aca="false">IF(G19="","",IF(G19&gt;=3,"Sí",IF(G19&gt;=1,"Parcial","No")))</f>
        <v/>
      </c>
      <c r="I19" s="18"/>
      <c r="J19" s="18"/>
      <c r="K19" s="18"/>
    </row>
    <row r="20" customFormat="false" ht="15" hidden="false" customHeight="false" outlineLevel="0" collapsed="false">
      <c r="A20" s="16" t="s">
        <v>241</v>
      </c>
      <c r="B20" s="16" t="s">
        <v>196</v>
      </c>
      <c r="C20" s="16" t="s">
        <v>242</v>
      </c>
      <c r="D20" s="17"/>
      <c r="E20" s="16" t="s">
        <v>161</v>
      </c>
      <c r="F20" s="18"/>
      <c r="G20" s="19"/>
      <c r="H20" s="20" t="str">
        <f aca="false">IF(G20="","",IF(G20&gt;=3,"Sí",IF(G20&gt;=1,"Parcial","No")))</f>
        <v/>
      </c>
      <c r="I20" s="18"/>
      <c r="J20" s="18"/>
      <c r="K20" s="18"/>
    </row>
    <row r="21" customFormat="false" ht="15" hidden="false" customHeight="false" outlineLevel="0" collapsed="false">
      <c r="A21" s="16" t="s">
        <v>243</v>
      </c>
      <c r="B21" s="16" t="s">
        <v>196</v>
      </c>
      <c r="C21" s="16" t="s">
        <v>244</v>
      </c>
      <c r="D21" s="17"/>
      <c r="E21" s="16" t="s">
        <v>245</v>
      </c>
      <c r="F21" s="18"/>
      <c r="G21" s="19"/>
      <c r="H21" s="20" t="str">
        <f aca="false">IF(G21="","",IF(G21&gt;=3,"Sí",IF(G21&gt;=1,"Parcial","No")))</f>
        <v/>
      </c>
      <c r="I21" s="18"/>
      <c r="J21" s="18"/>
      <c r="K21" s="18"/>
    </row>
    <row r="22" customFormat="false" ht="15" hidden="false" customHeight="false" outlineLevel="0" collapsed="false">
      <c r="A22" s="16" t="s">
        <v>246</v>
      </c>
      <c r="B22" s="16" t="s">
        <v>196</v>
      </c>
      <c r="C22" s="16" t="s">
        <v>247</v>
      </c>
      <c r="D22" s="17"/>
      <c r="E22" s="16" t="s">
        <v>248</v>
      </c>
      <c r="F22" s="18"/>
      <c r="G22" s="19"/>
      <c r="H22" s="20" t="str">
        <f aca="false">IF(G22="","",IF(G22&gt;=3,"Sí",IF(G22&gt;=1,"Parcial","No")))</f>
        <v/>
      </c>
      <c r="I22" s="18"/>
      <c r="J22" s="18"/>
      <c r="K22" s="18"/>
    </row>
    <row r="23" customFormat="false" ht="15" hidden="false" customHeight="false" outlineLevel="0" collapsed="false">
      <c r="A23" s="16" t="s">
        <v>249</v>
      </c>
      <c r="B23" s="16" t="s">
        <v>196</v>
      </c>
      <c r="C23" s="16" t="s">
        <v>250</v>
      </c>
      <c r="D23" s="17"/>
      <c r="E23" s="16" t="s">
        <v>251</v>
      </c>
      <c r="F23" s="18"/>
      <c r="G23" s="19"/>
      <c r="H23" s="20" t="str">
        <f aca="false">IF(G23="","",IF(G23&gt;=3,"Sí",IF(G23&gt;=1,"Parcial","No")))</f>
        <v/>
      </c>
      <c r="I23" s="18"/>
      <c r="J23" s="18"/>
      <c r="K23" s="18"/>
    </row>
    <row r="24" customFormat="false" ht="22.35" hidden="false" customHeight="false" outlineLevel="0" collapsed="false">
      <c r="A24" s="16" t="s">
        <v>252</v>
      </c>
      <c r="B24" s="16" t="s">
        <v>196</v>
      </c>
      <c r="C24" s="16" t="s">
        <v>253</v>
      </c>
      <c r="D24" s="17"/>
      <c r="E24" s="16" t="s">
        <v>254</v>
      </c>
      <c r="F24" s="18"/>
      <c r="G24" s="19"/>
      <c r="H24" s="20" t="str">
        <f aca="false">IF(G24="","",IF(G24&gt;=3,"Sí",IF(G24&gt;=1,"Parcial","No")))</f>
        <v/>
      </c>
      <c r="I24" s="18"/>
      <c r="J24" s="18"/>
      <c r="K24" s="18"/>
    </row>
    <row r="25" customFormat="false" ht="22.35" hidden="false" customHeight="false" outlineLevel="0" collapsed="false">
      <c r="A25" s="16" t="s">
        <v>255</v>
      </c>
      <c r="B25" s="16" t="s">
        <v>196</v>
      </c>
      <c r="C25" s="16" t="s">
        <v>256</v>
      </c>
      <c r="D25" s="17"/>
      <c r="E25" s="16" t="s">
        <v>257</v>
      </c>
      <c r="F25" s="18"/>
      <c r="G25" s="19"/>
      <c r="H25" s="20" t="str">
        <f aca="false">IF(G25="","",IF(G25&gt;=3,"Sí",IF(G25&gt;=1,"Parcial","No")))</f>
        <v/>
      </c>
      <c r="I25" s="18"/>
      <c r="J25" s="18"/>
      <c r="K25" s="18"/>
    </row>
    <row r="26" customFormat="false" ht="22.35" hidden="false" customHeight="false" outlineLevel="0" collapsed="false">
      <c r="A26" s="16" t="s">
        <v>258</v>
      </c>
      <c r="B26" s="16" t="s">
        <v>196</v>
      </c>
      <c r="C26" s="16" t="s">
        <v>259</v>
      </c>
      <c r="D26" s="17"/>
      <c r="E26" s="16" t="s">
        <v>260</v>
      </c>
      <c r="F26" s="18"/>
      <c r="G26" s="19"/>
      <c r="H26" s="20" t="str">
        <f aca="false">IF(G26="","",IF(G26&gt;=3,"Sí",IF(G26&gt;=1,"Parcial","No")))</f>
        <v/>
      </c>
      <c r="I26" s="18"/>
      <c r="J26" s="18"/>
      <c r="K26" s="18"/>
    </row>
    <row r="27" customFormat="false" ht="15" hidden="false" customHeight="false" outlineLevel="0" collapsed="false">
      <c r="A27" s="16" t="s">
        <v>261</v>
      </c>
      <c r="B27" s="16" t="s">
        <v>196</v>
      </c>
      <c r="C27" s="16" t="s">
        <v>262</v>
      </c>
      <c r="D27" s="17" t="s">
        <v>200</v>
      </c>
      <c r="E27" s="16" t="s">
        <v>216</v>
      </c>
      <c r="F27" s="18"/>
      <c r="G27" s="19"/>
      <c r="H27" s="20" t="str">
        <f aca="false">IF(G27="","",IF(G27&gt;=3,"Sí",IF(G27&gt;=1,"Parcial","No")))</f>
        <v/>
      </c>
      <c r="I27" s="18"/>
      <c r="J27" s="18"/>
      <c r="K27" s="18"/>
    </row>
    <row r="28" customFormat="false" ht="22.35" hidden="false" customHeight="false" outlineLevel="0" collapsed="false">
      <c r="A28" s="16" t="s">
        <v>263</v>
      </c>
      <c r="B28" s="16" t="s">
        <v>196</v>
      </c>
      <c r="C28" s="16" t="s">
        <v>264</v>
      </c>
      <c r="D28" s="17"/>
      <c r="E28" s="16" t="s">
        <v>265</v>
      </c>
      <c r="F28" s="18"/>
      <c r="G28" s="19"/>
      <c r="H28" s="20" t="str">
        <f aca="false">IF(G28="","",IF(G28&gt;=3,"Sí",IF(G28&gt;=1,"Parcial","No")))</f>
        <v/>
      </c>
      <c r="I28" s="18"/>
      <c r="J28" s="18"/>
      <c r="K28" s="18"/>
    </row>
    <row r="29" customFormat="false" ht="22.35" hidden="false" customHeight="false" outlineLevel="0" collapsed="false">
      <c r="A29" s="16" t="s">
        <v>266</v>
      </c>
      <c r="B29" s="16" t="s">
        <v>196</v>
      </c>
      <c r="C29" s="16" t="s">
        <v>267</v>
      </c>
      <c r="D29" s="17"/>
      <c r="E29" s="16" t="s">
        <v>268</v>
      </c>
      <c r="F29" s="18"/>
      <c r="G29" s="19"/>
      <c r="H29" s="20" t="str">
        <f aca="false">IF(G29="","",IF(G29&gt;=3,"Sí",IF(G29&gt;=1,"Parcial","No")))</f>
        <v/>
      </c>
      <c r="I29" s="18"/>
      <c r="J29" s="18"/>
      <c r="K29" s="18"/>
    </row>
    <row r="30" customFormat="false" ht="15" hidden="false" customHeight="false" outlineLevel="0" collapsed="false">
      <c r="A30" s="16" t="s">
        <v>269</v>
      </c>
      <c r="B30" s="16" t="s">
        <v>196</v>
      </c>
      <c r="C30" s="16" t="s">
        <v>270</v>
      </c>
      <c r="D30" s="17"/>
      <c r="E30" s="16" t="s">
        <v>271</v>
      </c>
      <c r="F30" s="18"/>
      <c r="G30" s="19"/>
      <c r="H30" s="20" t="str">
        <f aca="false">IF(G30="","",IF(G30&gt;=3,"Sí",IF(G30&gt;=1,"Parcial","No")))</f>
        <v/>
      </c>
      <c r="I30" s="18"/>
      <c r="J30" s="18"/>
      <c r="K30" s="18"/>
    </row>
    <row r="31" customFormat="false" ht="15" hidden="false" customHeight="false" outlineLevel="0" collapsed="false">
      <c r="A31" s="16" t="s">
        <v>272</v>
      </c>
      <c r="B31" s="16" t="s">
        <v>196</v>
      </c>
      <c r="C31" s="16" t="s">
        <v>273</v>
      </c>
      <c r="D31" s="17"/>
      <c r="E31" s="16" t="s">
        <v>274</v>
      </c>
      <c r="F31" s="18"/>
      <c r="G31" s="19"/>
      <c r="H31" s="20" t="str">
        <f aca="false">IF(G31="","",IF(G31&gt;=3,"Sí",IF(G31&gt;=1,"Parcial","No")))</f>
        <v/>
      </c>
      <c r="I31" s="18"/>
      <c r="J31" s="18"/>
      <c r="K31" s="18"/>
    </row>
    <row r="32" customFormat="false" ht="15" hidden="false" customHeight="false" outlineLevel="0" collapsed="false">
      <c r="A32" s="16" t="s">
        <v>275</v>
      </c>
      <c r="B32" s="16" t="s">
        <v>196</v>
      </c>
      <c r="C32" s="16" t="s">
        <v>276</v>
      </c>
      <c r="D32" s="17"/>
      <c r="E32" s="16" t="s">
        <v>277</v>
      </c>
      <c r="F32" s="18"/>
      <c r="G32" s="19"/>
      <c r="H32" s="20" t="str">
        <f aca="false">IF(G32="","",IF(G32&gt;=3,"Sí",IF(G32&gt;=1,"Parcial","No")))</f>
        <v/>
      </c>
      <c r="I32" s="18"/>
      <c r="J32" s="18"/>
      <c r="K32" s="18"/>
    </row>
    <row r="33" customFormat="false" ht="22.35" hidden="false" customHeight="false" outlineLevel="0" collapsed="false">
      <c r="A33" s="16" t="s">
        <v>278</v>
      </c>
      <c r="B33" s="16" t="s">
        <v>196</v>
      </c>
      <c r="C33" s="16" t="s">
        <v>279</v>
      </c>
      <c r="D33" s="17"/>
      <c r="E33" s="16" t="s">
        <v>280</v>
      </c>
      <c r="F33" s="18"/>
      <c r="G33" s="19"/>
      <c r="H33" s="20" t="str">
        <f aca="false">IF(G33="","",IF(G33&gt;=3,"Sí",IF(G33&gt;=1,"Parcial","No")))</f>
        <v/>
      </c>
      <c r="I33" s="18"/>
      <c r="J33" s="18"/>
      <c r="K33" s="18"/>
    </row>
    <row r="34" customFormat="false" ht="15" hidden="false" customHeight="false" outlineLevel="0" collapsed="false">
      <c r="A34" s="16" t="s">
        <v>281</v>
      </c>
      <c r="B34" s="16" t="s">
        <v>196</v>
      </c>
      <c r="C34" s="16" t="s">
        <v>282</v>
      </c>
      <c r="D34" s="17" t="s">
        <v>200</v>
      </c>
      <c r="E34" s="16" t="s">
        <v>216</v>
      </c>
      <c r="F34" s="18"/>
      <c r="G34" s="19"/>
      <c r="H34" s="20" t="str">
        <f aca="false">IF(G34="","",IF(G34&gt;=3,"Sí",IF(G34&gt;=1,"Parcial","No")))</f>
        <v/>
      </c>
      <c r="I34" s="18"/>
      <c r="J34" s="18"/>
      <c r="K34" s="18"/>
    </row>
    <row r="35" customFormat="false" ht="15" hidden="false" customHeight="false" outlineLevel="0" collapsed="false">
      <c r="A35" s="16" t="s">
        <v>283</v>
      </c>
      <c r="B35" s="16" t="s">
        <v>196</v>
      </c>
      <c r="C35" s="16" t="s">
        <v>284</v>
      </c>
      <c r="D35" s="17"/>
      <c r="E35" s="16" t="s">
        <v>285</v>
      </c>
      <c r="F35" s="18"/>
      <c r="G35" s="19"/>
      <c r="H35" s="20" t="str">
        <f aca="false">IF(G35="","",IF(G35&gt;=3,"Sí",IF(G35&gt;=1,"Parcial","No")))</f>
        <v/>
      </c>
      <c r="I35" s="18"/>
      <c r="J35" s="18"/>
      <c r="K35" s="18"/>
    </row>
    <row r="36" customFormat="false" ht="15" hidden="false" customHeight="false" outlineLevel="0" collapsed="false">
      <c r="A36" s="16" t="s">
        <v>286</v>
      </c>
      <c r="B36" s="16" t="s">
        <v>196</v>
      </c>
      <c r="C36" s="16" t="s">
        <v>287</v>
      </c>
      <c r="D36" s="17"/>
      <c r="E36" s="16" t="s">
        <v>288</v>
      </c>
      <c r="F36" s="18"/>
      <c r="G36" s="19"/>
      <c r="H36" s="20" t="str">
        <f aca="false">IF(G36="","",IF(G36&gt;=3,"Sí",IF(G36&gt;=1,"Parcial","No")))</f>
        <v/>
      </c>
      <c r="I36" s="18"/>
      <c r="J36" s="18"/>
      <c r="K36" s="18"/>
    </row>
    <row r="37" customFormat="false" ht="15" hidden="false" customHeight="false" outlineLevel="0" collapsed="false">
      <c r="A37" s="16" t="s">
        <v>289</v>
      </c>
      <c r="B37" s="16" t="s">
        <v>196</v>
      </c>
      <c r="C37" s="16" t="s">
        <v>290</v>
      </c>
      <c r="D37" s="17"/>
      <c r="E37" s="16" t="s">
        <v>291</v>
      </c>
      <c r="F37" s="18"/>
      <c r="G37" s="19"/>
      <c r="H37" s="20" t="str">
        <f aca="false">IF(G37="","",IF(G37&gt;=3,"Sí",IF(G37&gt;=1,"Parcial","No")))</f>
        <v/>
      </c>
      <c r="I37" s="18"/>
      <c r="J37" s="18"/>
      <c r="K37" s="18"/>
    </row>
    <row r="38" customFormat="false" ht="15" hidden="false" customHeight="false" outlineLevel="0" collapsed="false">
      <c r="A38" s="16" t="s">
        <v>292</v>
      </c>
      <c r="B38" s="16" t="s">
        <v>196</v>
      </c>
      <c r="C38" s="16" t="s">
        <v>293</v>
      </c>
      <c r="D38" s="17"/>
      <c r="E38" s="16" t="s">
        <v>294</v>
      </c>
      <c r="F38" s="18"/>
      <c r="G38" s="19"/>
      <c r="H38" s="20" t="str">
        <f aca="false">IF(G38="","",IF(G38&gt;=3,"Sí",IF(G38&gt;=1,"Parcial","No")))</f>
        <v/>
      </c>
      <c r="I38" s="18"/>
      <c r="J38" s="18"/>
      <c r="K38" s="18"/>
    </row>
    <row r="39" customFormat="false" ht="15" hidden="false" customHeight="false" outlineLevel="0" collapsed="false">
      <c r="A39" s="16" t="s">
        <v>295</v>
      </c>
      <c r="B39" s="16" t="s">
        <v>196</v>
      </c>
      <c r="C39" s="16" t="s">
        <v>296</v>
      </c>
      <c r="D39" s="17"/>
      <c r="E39" s="16" t="s">
        <v>297</v>
      </c>
      <c r="F39" s="18"/>
      <c r="G39" s="19"/>
      <c r="H39" s="20" t="str">
        <f aca="false">IF(G39="","",IF(G39&gt;=3,"Sí",IF(G39&gt;=1,"Parcial","No")))</f>
        <v/>
      </c>
      <c r="I39" s="18"/>
      <c r="J39" s="18"/>
      <c r="K39" s="18"/>
    </row>
    <row r="40" customFormat="false" ht="22.35" hidden="false" customHeight="false" outlineLevel="0" collapsed="false">
      <c r="A40" s="16" t="s">
        <v>298</v>
      </c>
      <c r="B40" s="16" t="s">
        <v>196</v>
      </c>
      <c r="C40" s="16" t="s">
        <v>299</v>
      </c>
      <c r="D40" s="17"/>
      <c r="E40" s="16" t="s">
        <v>300</v>
      </c>
      <c r="F40" s="18"/>
      <c r="G40" s="19"/>
      <c r="H40" s="20" t="str">
        <f aca="false">IF(G40="","",IF(G40&gt;=3,"Sí",IF(G40&gt;=1,"Parcial","No")))</f>
        <v/>
      </c>
      <c r="I40" s="18"/>
      <c r="J40" s="18"/>
      <c r="K40" s="18"/>
    </row>
    <row r="41" customFormat="false" ht="15" hidden="false" customHeight="false" outlineLevel="0" collapsed="false">
      <c r="A41" s="16" t="s">
        <v>301</v>
      </c>
      <c r="B41" s="16" t="s">
        <v>196</v>
      </c>
      <c r="C41" s="16" t="s">
        <v>302</v>
      </c>
      <c r="D41" s="17"/>
      <c r="E41" s="16" t="s">
        <v>303</v>
      </c>
      <c r="F41" s="18"/>
      <c r="G41" s="19"/>
      <c r="H41" s="20" t="str">
        <f aca="false">IF(G41="","",IF(G41&gt;=3,"Sí",IF(G41&gt;=1,"Parcial","No")))</f>
        <v/>
      </c>
      <c r="I41" s="18"/>
      <c r="J41" s="18"/>
      <c r="K41" s="18"/>
    </row>
    <row r="42" customFormat="false" ht="15" hidden="false" customHeight="false" outlineLevel="0" collapsed="false">
      <c r="A42" s="16" t="s">
        <v>304</v>
      </c>
      <c r="B42" s="16" t="s">
        <v>305</v>
      </c>
      <c r="C42" s="16" t="s">
        <v>306</v>
      </c>
      <c r="D42" s="17"/>
      <c r="E42" s="16" t="s">
        <v>307</v>
      </c>
      <c r="F42" s="18"/>
      <c r="G42" s="19"/>
      <c r="H42" s="20" t="str">
        <f aca="false">IF(G42="","",IF(G42&gt;=3,"Sí",IF(G42&gt;=1,"Parcial","No")))</f>
        <v/>
      </c>
      <c r="I42" s="18"/>
      <c r="J42" s="18"/>
      <c r="K42" s="18"/>
    </row>
    <row r="43" customFormat="false" ht="15" hidden="false" customHeight="false" outlineLevel="0" collapsed="false">
      <c r="A43" s="16" t="s">
        <v>106</v>
      </c>
      <c r="B43" s="16" t="s">
        <v>305</v>
      </c>
      <c r="C43" s="16" t="s">
        <v>308</v>
      </c>
      <c r="D43" s="17"/>
      <c r="E43" s="16" t="s">
        <v>309</v>
      </c>
      <c r="F43" s="18"/>
      <c r="G43" s="19"/>
      <c r="H43" s="20" t="str">
        <f aca="false">IF(G43="","",IF(G43&gt;=3,"Sí",IF(G43&gt;=1,"Parcial","No")))</f>
        <v/>
      </c>
      <c r="I43" s="18"/>
      <c r="J43" s="18"/>
      <c r="K43" s="18"/>
    </row>
    <row r="44" customFormat="false" ht="22.35" hidden="false" customHeight="false" outlineLevel="0" collapsed="false">
      <c r="A44" s="16" t="s">
        <v>110</v>
      </c>
      <c r="B44" s="16" t="s">
        <v>305</v>
      </c>
      <c r="C44" s="16" t="s">
        <v>310</v>
      </c>
      <c r="D44" s="17"/>
      <c r="E44" s="16" t="s">
        <v>311</v>
      </c>
      <c r="F44" s="18"/>
      <c r="G44" s="19"/>
      <c r="H44" s="20" t="str">
        <f aca="false">IF(G44="","",IF(G44&gt;=3,"Sí",IF(G44&gt;=1,"Parcial","No")))</f>
        <v/>
      </c>
      <c r="I44" s="18"/>
      <c r="J44" s="18"/>
      <c r="K44" s="18"/>
    </row>
    <row r="45" customFormat="false" ht="15" hidden="false" customHeight="false" outlineLevel="0" collapsed="false">
      <c r="A45" s="16" t="s">
        <v>312</v>
      </c>
      <c r="B45" s="16" t="s">
        <v>305</v>
      </c>
      <c r="C45" s="16" t="s">
        <v>313</v>
      </c>
      <c r="D45" s="17"/>
      <c r="E45" s="16" t="s">
        <v>314</v>
      </c>
      <c r="F45" s="18"/>
      <c r="G45" s="19"/>
      <c r="H45" s="20" t="str">
        <f aca="false">IF(G45="","",IF(G45&gt;=3,"Sí",IF(G45&gt;=1,"Parcial","No")))</f>
        <v/>
      </c>
      <c r="I45" s="18"/>
      <c r="J45" s="18"/>
      <c r="K45" s="18"/>
    </row>
    <row r="46" customFormat="false" ht="15" hidden="false" customHeight="false" outlineLevel="0" collapsed="false">
      <c r="A46" s="16" t="s">
        <v>315</v>
      </c>
      <c r="B46" s="16" t="s">
        <v>305</v>
      </c>
      <c r="C46" s="16" t="s">
        <v>316</v>
      </c>
      <c r="D46" s="17"/>
      <c r="E46" s="16" t="s">
        <v>317</v>
      </c>
      <c r="F46" s="18"/>
      <c r="G46" s="19"/>
      <c r="H46" s="20" t="str">
        <f aca="false">IF(G46="","",IF(G46&gt;=3,"Sí",IF(G46&gt;=1,"Parcial","No")))</f>
        <v/>
      </c>
      <c r="I46" s="18"/>
      <c r="J46" s="18"/>
      <c r="K46" s="18"/>
    </row>
    <row r="47" customFormat="false" ht="15" hidden="false" customHeight="false" outlineLevel="0" collapsed="false">
      <c r="A47" s="16" t="s">
        <v>318</v>
      </c>
      <c r="B47" s="16" t="s">
        <v>305</v>
      </c>
      <c r="C47" s="16" t="s">
        <v>319</v>
      </c>
      <c r="D47" s="17"/>
      <c r="E47" s="16" t="s">
        <v>320</v>
      </c>
      <c r="F47" s="18"/>
      <c r="G47" s="19"/>
      <c r="H47" s="20" t="str">
        <f aca="false">IF(G47="","",IF(G47&gt;=3,"Sí",IF(G47&gt;=1,"Parcial","No")))</f>
        <v/>
      </c>
      <c r="I47" s="18"/>
      <c r="J47" s="18"/>
      <c r="K47" s="18"/>
    </row>
    <row r="48" customFormat="false" ht="15" hidden="false" customHeight="false" outlineLevel="0" collapsed="false">
      <c r="A48" s="16" t="s">
        <v>321</v>
      </c>
      <c r="B48" s="16" t="s">
        <v>305</v>
      </c>
      <c r="C48" s="16" t="s">
        <v>322</v>
      </c>
      <c r="D48" s="17"/>
      <c r="E48" s="16" t="s">
        <v>323</v>
      </c>
      <c r="F48" s="18"/>
      <c r="G48" s="19"/>
      <c r="H48" s="20" t="str">
        <f aca="false">IF(G48="","",IF(G48&gt;=3,"Sí",IF(G48&gt;=1,"Parcial","No")))</f>
        <v/>
      </c>
      <c r="I48" s="18"/>
      <c r="J48" s="18"/>
      <c r="K48" s="18"/>
    </row>
    <row r="49" customFormat="false" ht="15" hidden="false" customHeight="false" outlineLevel="0" collapsed="false">
      <c r="A49" s="16" t="s">
        <v>324</v>
      </c>
      <c r="B49" s="16" t="s">
        <v>305</v>
      </c>
      <c r="C49" s="16" t="s">
        <v>325</v>
      </c>
      <c r="D49" s="17"/>
      <c r="E49" s="16" t="s">
        <v>326</v>
      </c>
      <c r="F49" s="18"/>
      <c r="G49" s="19"/>
      <c r="H49" s="20" t="str">
        <f aca="false">IF(G49="","",IF(G49&gt;=3,"Sí",IF(G49&gt;=1,"Parcial","No")))</f>
        <v/>
      </c>
      <c r="I49" s="18"/>
      <c r="J49" s="18"/>
      <c r="K49" s="18"/>
    </row>
    <row r="50" customFormat="false" ht="15" hidden="false" customHeight="false" outlineLevel="0" collapsed="false">
      <c r="A50" s="16" t="s">
        <v>115</v>
      </c>
      <c r="B50" s="16" t="s">
        <v>327</v>
      </c>
      <c r="C50" s="16" t="s">
        <v>328</v>
      </c>
      <c r="D50" s="17"/>
      <c r="E50" s="16" t="s">
        <v>329</v>
      </c>
      <c r="F50" s="18"/>
      <c r="G50" s="19"/>
      <c r="H50" s="20" t="str">
        <f aca="false">IF(G50="","",IF(G50&gt;=3,"Sí",IF(G50&gt;=1,"Parcial","No")))</f>
        <v/>
      </c>
      <c r="I50" s="18"/>
      <c r="J50" s="18"/>
      <c r="K50" s="18"/>
    </row>
    <row r="51" customFormat="false" ht="15" hidden="false" customHeight="false" outlineLevel="0" collapsed="false">
      <c r="A51" s="16" t="s">
        <v>119</v>
      </c>
      <c r="B51" s="16" t="s">
        <v>327</v>
      </c>
      <c r="C51" s="16" t="s">
        <v>330</v>
      </c>
      <c r="D51" s="17"/>
      <c r="E51" s="16" t="s">
        <v>331</v>
      </c>
      <c r="F51" s="18"/>
      <c r="G51" s="19"/>
      <c r="H51" s="20" t="str">
        <f aca="false">IF(G51="","",IF(G51&gt;=3,"Sí",IF(G51&gt;=1,"Parcial","No")))</f>
        <v/>
      </c>
      <c r="I51" s="18"/>
      <c r="J51" s="18"/>
      <c r="K51" s="18"/>
    </row>
    <row r="52" customFormat="false" ht="15" hidden="false" customHeight="false" outlineLevel="0" collapsed="false">
      <c r="A52" s="16" t="s">
        <v>123</v>
      </c>
      <c r="B52" s="16" t="s">
        <v>327</v>
      </c>
      <c r="C52" s="16" t="s">
        <v>332</v>
      </c>
      <c r="D52" s="17"/>
      <c r="E52" s="16" t="s">
        <v>333</v>
      </c>
      <c r="F52" s="18"/>
      <c r="G52" s="19"/>
      <c r="H52" s="20" t="str">
        <f aca="false">IF(G52="","",IF(G52&gt;=3,"Sí",IF(G52&gt;=1,"Parcial","No")))</f>
        <v/>
      </c>
      <c r="I52" s="18"/>
      <c r="J52" s="18"/>
      <c r="K52" s="18"/>
    </row>
    <row r="53" customFormat="false" ht="15" hidden="false" customHeight="false" outlineLevel="0" collapsed="false">
      <c r="A53" s="16" t="s">
        <v>127</v>
      </c>
      <c r="B53" s="16" t="s">
        <v>327</v>
      </c>
      <c r="C53" s="16" t="s">
        <v>334</v>
      </c>
      <c r="D53" s="17" t="s">
        <v>200</v>
      </c>
      <c r="E53" s="16" t="s">
        <v>216</v>
      </c>
      <c r="F53" s="18"/>
      <c r="G53" s="19"/>
      <c r="H53" s="20" t="str">
        <f aca="false">IF(G53="","",IF(G53&gt;=3,"Sí",IF(G53&gt;=1,"Parcial","No")))</f>
        <v/>
      </c>
      <c r="I53" s="18"/>
      <c r="J53" s="18"/>
      <c r="K53" s="18"/>
    </row>
    <row r="54" customFormat="false" ht="15" hidden="false" customHeight="false" outlineLevel="0" collapsed="false">
      <c r="A54" s="16" t="s">
        <v>335</v>
      </c>
      <c r="B54" s="16" t="s">
        <v>327</v>
      </c>
      <c r="C54" s="16" t="s">
        <v>336</v>
      </c>
      <c r="D54" s="17"/>
      <c r="E54" s="16" t="s">
        <v>337</v>
      </c>
      <c r="F54" s="18"/>
      <c r="G54" s="19"/>
      <c r="H54" s="20" t="str">
        <f aca="false">IF(G54="","",IF(G54&gt;=3,"Sí",IF(G54&gt;=1,"Parcial","No")))</f>
        <v/>
      </c>
      <c r="I54" s="18"/>
      <c r="J54" s="18"/>
      <c r="K54" s="18"/>
    </row>
    <row r="55" customFormat="false" ht="15" hidden="false" customHeight="false" outlineLevel="0" collapsed="false">
      <c r="A55" s="16" t="s">
        <v>338</v>
      </c>
      <c r="B55" s="16" t="s">
        <v>327</v>
      </c>
      <c r="C55" s="16" t="s">
        <v>339</v>
      </c>
      <c r="D55" s="17"/>
      <c r="E55" s="16" t="s">
        <v>340</v>
      </c>
      <c r="F55" s="18"/>
      <c r="G55" s="19"/>
      <c r="H55" s="20" t="str">
        <f aca="false">IF(G55="","",IF(G55&gt;=3,"Sí",IF(G55&gt;=1,"Parcial","No")))</f>
        <v/>
      </c>
      <c r="I55" s="18"/>
      <c r="J55" s="18"/>
      <c r="K55" s="18"/>
    </row>
    <row r="56" customFormat="false" ht="15" hidden="false" customHeight="false" outlineLevel="0" collapsed="false">
      <c r="A56" s="16" t="s">
        <v>341</v>
      </c>
      <c r="B56" s="16" t="s">
        <v>327</v>
      </c>
      <c r="C56" s="16" t="s">
        <v>342</v>
      </c>
      <c r="D56" s="17"/>
      <c r="E56" s="16" t="s">
        <v>343</v>
      </c>
      <c r="F56" s="18"/>
      <c r="G56" s="19"/>
      <c r="H56" s="20" t="str">
        <f aca="false">IF(G56="","",IF(G56&gt;=3,"Sí",IF(G56&gt;=1,"Parcial","No")))</f>
        <v/>
      </c>
      <c r="I56" s="18"/>
      <c r="J56" s="18"/>
      <c r="K56" s="18"/>
    </row>
    <row r="57" customFormat="false" ht="15" hidden="false" customHeight="false" outlineLevel="0" collapsed="false">
      <c r="A57" s="16" t="s">
        <v>344</v>
      </c>
      <c r="B57" s="16" t="s">
        <v>327</v>
      </c>
      <c r="C57" s="16" t="s">
        <v>345</v>
      </c>
      <c r="D57" s="17"/>
      <c r="E57" s="16" t="s">
        <v>346</v>
      </c>
      <c r="F57" s="18"/>
      <c r="G57" s="19"/>
      <c r="H57" s="20" t="str">
        <f aca="false">IF(G57="","",IF(G57&gt;=3,"Sí",IF(G57&gt;=1,"Parcial","No")))</f>
        <v/>
      </c>
      <c r="I57" s="18"/>
      <c r="J57" s="18"/>
      <c r="K57" s="18"/>
    </row>
    <row r="58" customFormat="false" ht="15" hidden="false" customHeight="false" outlineLevel="0" collapsed="false">
      <c r="A58" s="16" t="s">
        <v>347</v>
      </c>
      <c r="B58" s="16" t="s">
        <v>327</v>
      </c>
      <c r="C58" s="16" t="s">
        <v>348</v>
      </c>
      <c r="D58" s="17"/>
      <c r="E58" s="16" t="s">
        <v>349</v>
      </c>
      <c r="F58" s="18"/>
      <c r="G58" s="19"/>
      <c r="H58" s="20" t="str">
        <f aca="false">IF(G58="","",IF(G58&gt;=3,"Sí",IF(G58&gt;=1,"Parcial","No")))</f>
        <v/>
      </c>
      <c r="I58" s="18"/>
      <c r="J58" s="18"/>
      <c r="K58" s="18"/>
    </row>
    <row r="59" customFormat="false" ht="22.35" hidden="false" customHeight="false" outlineLevel="0" collapsed="false">
      <c r="A59" s="16" t="s">
        <v>350</v>
      </c>
      <c r="B59" s="16" t="s">
        <v>327</v>
      </c>
      <c r="C59" s="16" t="s">
        <v>351</v>
      </c>
      <c r="D59" s="17"/>
      <c r="E59" s="16" t="s">
        <v>352</v>
      </c>
      <c r="F59" s="18"/>
      <c r="G59" s="19"/>
      <c r="H59" s="20" t="str">
        <f aca="false">IF(G59="","",IF(G59&gt;=3,"Sí",IF(G59&gt;=1,"Parcial","No")))</f>
        <v/>
      </c>
      <c r="I59" s="18"/>
      <c r="J59" s="18"/>
      <c r="K59" s="18"/>
    </row>
    <row r="60" customFormat="false" ht="15" hidden="false" customHeight="false" outlineLevel="0" collapsed="false">
      <c r="A60" s="16" t="s">
        <v>353</v>
      </c>
      <c r="B60" s="16" t="s">
        <v>327</v>
      </c>
      <c r="C60" s="16" t="s">
        <v>354</v>
      </c>
      <c r="D60" s="17"/>
      <c r="E60" s="16" t="s">
        <v>355</v>
      </c>
      <c r="F60" s="18"/>
      <c r="G60" s="19"/>
      <c r="H60" s="20" t="str">
        <f aca="false">IF(G60="","",IF(G60&gt;=3,"Sí",IF(G60&gt;=1,"Parcial","No")))</f>
        <v/>
      </c>
      <c r="I60" s="18"/>
      <c r="J60" s="18"/>
      <c r="K60" s="18"/>
    </row>
    <row r="61" customFormat="false" ht="15" hidden="false" customHeight="false" outlineLevel="0" collapsed="false">
      <c r="A61" s="16" t="s">
        <v>356</v>
      </c>
      <c r="B61" s="16" t="s">
        <v>327</v>
      </c>
      <c r="C61" s="16" t="s">
        <v>357</v>
      </c>
      <c r="D61" s="17"/>
      <c r="E61" s="16" t="s">
        <v>358</v>
      </c>
      <c r="F61" s="18"/>
      <c r="G61" s="19"/>
      <c r="H61" s="20" t="str">
        <f aca="false">IF(G61="","",IF(G61&gt;=3,"Sí",IF(G61&gt;=1,"Parcial","No")))</f>
        <v/>
      </c>
      <c r="I61" s="18"/>
      <c r="J61" s="18"/>
      <c r="K61" s="18"/>
    </row>
    <row r="62" customFormat="false" ht="15" hidden="false" customHeight="false" outlineLevel="0" collapsed="false">
      <c r="A62" s="16" t="s">
        <v>359</v>
      </c>
      <c r="B62" s="16" t="s">
        <v>327</v>
      </c>
      <c r="C62" s="16" t="s">
        <v>360</v>
      </c>
      <c r="D62" s="17"/>
      <c r="E62" s="16" t="s">
        <v>361</v>
      </c>
      <c r="F62" s="18"/>
      <c r="G62" s="19"/>
      <c r="H62" s="20" t="str">
        <f aca="false">IF(G62="","",IF(G62&gt;=3,"Sí",IF(G62&gt;=1,"Parcial","No")))</f>
        <v/>
      </c>
      <c r="I62" s="18"/>
      <c r="J62" s="18"/>
      <c r="K62" s="18"/>
    </row>
    <row r="63" customFormat="false" ht="15" hidden="false" customHeight="false" outlineLevel="0" collapsed="false">
      <c r="A63" s="16" t="s">
        <v>362</v>
      </c>
      <c r="B63" s="16" t="s">
        <v>327</v>
      </c>
      <c r="C63" s="16" t="s">
        <v>363</v>
      </c>
      <c r="D63" s="17"/>
      <c r="E63" s="16" t="s">
        <v>364</v>
      </c>
      <c r="F63" s="18"/>
      <c r="G63" s="19"/>
      <c r="H63" s="20" t="str">
        <f aca="false">IF(G63="","",IF(G63&gt;=3,"Sí",IF(G63&gt;=1,"Parcial","No")))</f>
        <v/>
      </c>
      <c r="I63" s="18"/>
      <c r="J63" s="18"/>
      <c r="K63" s="18"/>
    </row>
    <row r="64" customFormat="false" ht="15" hidden="false" customHeight="false" outlineLevel="0" collapsed="false">
      <c r="A64" s="16" t="s">
        <v>144</v>
      </c>
      <c r="B64" s="16" t="s">
        <v>365</v>
      </c>
      <c r="C64" s="16" t="s">
        <v>366</v>
      </c>
      <c r="D64" s="17"/>
      <c r="E64" s="16" t="s">
        <v>367</v>
      </c>
      <c r="F64" s="18"/>
      <c r="G64" s="19"/>
      <c r="H64" s="20" t="str">
        <f aca="false">IF(G64="","",IF(G64&gt;=3,"Sí",IF(G64&gt;=1,"Parcial","No")))</f>
        <v/>
      </c>
      <c r="I64" s="18"/>
      <c r="J64" s="18"/>
      <c r="K64" s="18"/>
    </row>
    <row r="65" customFormat="false" ht="15" hidden="false" customHeight="false" outlineLevel="0" collapsed="false">
      <c r="A65" s="16" t="s">
        <v>148</v>
      </c>
      <c r="B65" s="16" t="s">
        <v>365</v>
      </c>
      <c r="C65" s="16" t="s">
        <v>368</v>
      </c>
      <c r="D65" s="17"/>
      <c r="E65" s="16" t="s">
        <v>369</v>
      </c>
      <c r="F65" s="18"/>
      <c r="G65" s="19"/>
      <c r="H65" s="20" t="str">
        <f aca="false">IF(G65="","",IF(G65&gt;=3,"Sí",IF(G65&gt;=1,"Parcial","No")))</f>
        <v/>
      </c>
      <c r="I65" s="18"/>
      <c r="J65" s="18"/>
      <c r="K65" s="18"/>
    </row>
    <row r="66" customFormat="false" ht="15" hidden="false" customHeight="false" outlineLevel="0" collapsed="false">
      <c r="A66" s="16" t="s">
        <v>152</v>
      </c>
      <c r="B66" s="16" t="s">
        <v>365</v>
      </c>
      <c r="C66" s="16" t="s">
        <v>370</v>
      </c>
      <c r="D66" s="17"/>
      <c r="E66" s="16" t="s">
        <v>371</v>
      </c>
      <c r="F66" s="18"/>
      <c r="G66" s="19"/>
      <c r="H66" s="20" t="str">
        <f aca="false">IF(G66="","",IF(G66&gt;=3,"Sí",IF(G66&gt;=1,"Parcial","No")))</f>
        <v/>
      </c>
      <c r="I66" s="18"/>
      <c r="J66" s="18"/>
      <c r="K66" s="18"/>
    </row>
    <row r="67" customFormat="false" ht="15" hidden="false" customHeight="false" outlineLevel="0" collapsed="false">
      <c r="A67" s="16" t="s">
        <v>372</v>
      </c>
      <c r="B67" s="16" t="s">
        <v>365</v>
      </c>
      <c r="C67" s="16" t="s">
        <v>373</v>
      </c>
      <c r="D67" s="17"/>
      <c r="E67" s="16" t="s">
        <v>374</v>
      </c>
      <c r="F67" s="18"/>
      <c r="G67" s="19"/>
      <c r="H67" s="20" t="str">
        <f aca="false">IF(G67="","",IF(G67&gt;=3,"Sí",IF(G67&gt;=1,"Parcial","No")))</f>
        <v/>
      </c>
      <c r="I67" s="18"/>
      <c r="J67" s="18"/>
      <c r="K67" s="18"/>
    </row>
    <row r="68" customFormat="false" ht="15" hidden="false" customHeight="false" outlineLevel="0" collapsed="false">
      <c r="A68" s="16" t="s">
        <v>375</v>
      </c>
      <c r="B68" s="16" t="s">
        <v>365</v>
      </c>
      <c r="C68" s="16" t="s">
        <v>376</v>
      </c>
      <c r="D68" s="17"/>
      <c r="E68" s="16" t="s">
        <v>377</v>
      </c>
      <c r="F68" s="18"/>
      <c r="G68" s="19"/>
      <c r="H68" s="20" t="str">
        <f aca="false">IF(G68="","",IF(G68&gt;=3,"Sí",IF(G68&gt;=1,"Parcial","No")))</f>
        <v/>
      </c>
      <c r="I68" s="18"/>
      <c r="J68" s="18"/>
      <c r="K68" s="18"/>
    </row>
    <row r="69" customFormat="false" ht="15" hidden="false" customHeight="false" outlineLevel="0" collapsed="false">
      <c r="A69" s="16" t="s">
        <v>378</v>
      </c>
      <c r="B69" s="16" t="s">
        <v>365</v>
      </c>
      <c r="C69" s="16" t="s">
        <v>379</v>
      </c>
      <c r="D69" s="17"/>
      <c r="E69" s="16" t="s">
        <v>380</v>
      </c>
      <c r="F69" s="18"/>
      <c r="G69" s="19"/>
      <c r="H69" s="20" t="str">
        <f aca="false">IF(G69="","",IF(G69&gt;=3,"Sí",IF(G69&gt;=1,"Parcial","No")))</f>
        <v/>
      </c>
      <c r="I69" s="18"/>
      <c r="J69" s="18"/>
      <c r="K69" s="18"/>
    </row>
    <row r="70" customFormat="false" ht="15" hidden="false" customHeight="false" outlineLevel="0" collapsed="false">
      <c r="A70" s="16" t="s">
        <v>381</v>
      </c>
      <c r="B70" s="16" t="s">
        <v>365</v>
      </c>
      <c r="C70" s="16" t="s">
        <v>382</v>
      </c>
      <c r="D70" s="17"/>
      <c r="E70" s="16" t="s">
        <v>383</v>
      </c>
      <c r="F70" s="18"/>
      <c r="G70" s="19"/>
      <c r="H70" s="20" t="str">
        <f aca="false">IF(G70="","",IF(G70&gt;=3,"Sí",IF(G70&gt;=1,"Parcial","No")))</f>
        <v/>
      </c>
      <c r="I70" s="18"/>
      <c r="J70" s="18"/>
      <c r="K70" s="18"/>
    </row>
    <row r="71" customFormat="false" ht="15" hidden="false" customHeight="false" outlineLevel="0" collapsed="false">
      <c r="A71" s="16" t="s">
        <v>384</v>
      </c>
      <c r="B71" s="16" t="s">
        <v>365</v>
      </c>
      <c r="C71" s="16" t="s">
        <v>385</v>
      </c>
      <c r="D71" s="17"/>
      <c r="E71" s="16" t="s">
        <v>386</v>
      </c>
      <c r="F71" s="18"/>
      <c r="G71" s="19"/>
      <c r="H71" s="20" t="str">
        <f aca="false">IF(G71="","",IF(G71&gt;=3,"Sí",IF(G71&gt;=1,"Parcial","No")))</f>
        <v/>
      </c>
      <c r="I71" s="18"/>
      <c r="J71" s="18"/>
      <c r="K71" s="18"/>
    </row>
    <row r="72" customFormat="false" ht="15" hidden="false" customHeight="false" outlineLevel="0" collapsed="false">
      <c r="A72" s="16" t="s">
        <v>387</v>
      </c>
      <c r="B72" s="16" t="s">
        <v>365</v>
      </c>
      <c r="C72" s="16" t="s">
        <v>388</v>
      </c>
      <c r="D72" s="17" t="s">
        <v>200</v>
      </c>
      <c r="E72" s="16" t="s">
        <v>216</v>
      </c>
      <c r="F72" s="18"/>
      <c r="G72" s="19"/>
      <c r="H72" s="20" t="str">
        <f aca="false">IF(G72="","",IF(G72&gt;=3,"Sí",IF(G72&gt;=1,"Parcial","No")))</f>
        <v/>
      </c>
      <c r="I72" s="18"/>
      <c r="J72" s="18"/>
      <c r="K72" s="18"/>
    </row>
    <row r="73" customFormat="false" ht="15" hidden="false" customHeight="false" outlineLevel="0" collapsed="false">
      <c r="A73" s="16" t="s">
        <v>389</v>
      </c>
      <c r="B73" s="16" t="s">
        <v>365</v>
      </c>
      <c r="C73" s="16" t="s">
        <v>390</v>
      </c>
      <c r="D73" s="17" t="s">
        <v>200</v>
      </c>
      <c r="E73" s="16" t="s">
        <v>216</v>
      </c>
      <c r="F73" s="18"/>
      <c r="G73" s="19"/>
      <c r="H73" s="20" t="str">
        <f aca="false">IF(G73="","",IF(G73&gt;=3,"Sí",IF(G73&gt;=1,"Parcial","No")))</f>
        <v/>
      </c>
      <c r="I73" s="18"/>
      <c r="J73" s="18"/>
      <c r="K73" s="18"/>
    </row>
    <row r="74" customFormat="false" ht="15" hidden="false" customHeight="false" outlineLevel="0" collapsed="false">
      <c r="A74" s="16" t="s">
        <v>391</v>
      </c>
      <c r="B74" s="16" t="s">
        <v>365</v>
      </c>
      <c r="C74" s="16" t="s">
        <v>392</v>
      </c>
      <c r="D74" s="17" t="s">
        <v>200</v>
      </c>
      <c r="E74" s="16" t="s">
        <v>216</v>
      </c>
      <c r="F74" s="18"/>
      <c r="G74" s="19"/>
      <c r="H74" s="20" t="str">
        <f aca="false">IF(G74="","",IF(G74&gt;=3,"Sí",IF(G74&gt;=1,"Parcial","No")))</f>
        <v/>
      </c>
      <c r="I74" s="18"/>
      <c r="J74" s="18"/>
      <c r="K74" s="18"/>
    </row>
    <row r="75" customFormat="false" ht="15" hidden="false" customHeight="false" outlineLevel="0" collapsed="false">
      <c r="A75" s="16" t="s">
        <v>393</v>
      </c>
      <c r="B75" s="16" t="s">
        <v>365</v>
      </c>
      <c r="C75" s="16" t="s">
        <v>394</v>
      </c>
      <c r="D75" s="17" t="s">
        <v>200</v>
      </c>
      <c r="E75" s="16" t="s">
        <v>216</v>
      </c>
      <c r="F75" s="18"/>
      <c r="G75" s="19"/>
      <c r="H75" s="20" t="str">
        <f aca="false">IF(G75="","",IF(G75&gt;=3,"Sí",IF(G75&gt;=1,"Parcial","No")))</f>
        <v/>
      </c>
      <c r="I75" s="18"/>
      <c r="J75" s="18"/>
      <c r="K75" s="18"/>
    </row>
    <row r="76" customFormat="false" ht="15" hidden="false" customHeight="false" outlineLevel="0" collapsed="false">
      <c r="A76" s="16" t="s">
        <v>395</v>
      </c>
      <c r="B76" s="16" t="s">
        <v>365</v>
      </c>
      <c r="C76" s="16" t="s">
        <v>396</v>
      </c>
      <c r="D76" s="17"/>
      <c r="E76" s="16" t="s">
        <v>397</v>
      </c>
      <c r="F76" s="18"/>
      <c r="G76" s="19"/>
      <c r="H76" s="20" t="str">
        <f aca="false">IF(G76="","",IF(G76&gt;=3,"Sí",IF(G76&gt;=1,"Parcial","No")))</f>
        <v/>
      </c>
      <c r="I76" s="18"/>
      <c r="J76" s="18"/>
      <c r="K76" s="18"/>
    </row>
    <row r="77" customFormat="false" ht="15" hidden="false" customHeight="false" outlineLevel="0" collapsed="false">
      <c r="A77" s="16" t="s">
        <v>398</v>
      </c>
      <c r="B77" s="16" t="s">
        <v>365</v>
      </c>
      <c r="C77" s="16" t="s">
        <v>399</v>
      </c>
      <c r="D77" s="17"/>
      <c r="E77" s="16" t="s">
        <v>400</v>
      </c>
      <c r="F77" s="18"/>
      <c r="G77" s="19"/>
      <c r="H77" s="20" t="str">
        <f aca="false">IF(G77="","",IF(G77&gt;=3,"Sí",IF(G77&gt;=1,"Parcial","No")))</f>
        <v/>
      </c>
      <c r="I77" s="18"/>
      <c r="J77" s="18"/>
      <c r="K77" s="18"/>
    </row>
    <row r="78" customFormat="false" ht="22.35" hidden="false" customHeight="false" outlineLevel="0" collapsed="false">
      <c r="A78" s="16" t="s">
        <v>401</v>
      </c>
      <c r="B78" s="16" t="s">
        <v>365</v>
      </c>
      <c r="C78" s="16" t="s">
        <v>402</v>
      </c>
      <c r="D78" s="17"/>
      <c r="E78" s="16" t="s">
        <v>403</v>
      </c>
      <c r="F78" s="18"/>
      <c r="G78" s="19"/>
      <c r="H78" s="20" t="str">
        <f aca="false">IF(G78="","",IF(G78&gt;=3,"Sí",IF(G78&gt;=1,"Parcial","No")))</f>
        <v/>
      </c>
      <c r="I78" s="18"/>
      <c r="J78" s="18"/>
      <c r="K78" s="18"/>
    </row>
    <row r="79" customFormat="false" ht="15" hidden="false" customHeight="false" outlineLevel="0" collapsed="false">
      <c r="A79" s="16" t="s">
        <v>404</v>
      </c>
      <c r="B79" s="16" t="s">
        <v>365</v>
      </c>
      <c r="C79" s="16" t="s">
        <v>405</v>
      </c>
      <c r="D79" s="17" t="s">
        <v>200</v>
      </c>
      <c r="E79" s="16" t="s">
        <v>216</v>
      </c>
      <c r="F79" s="18"/>
      <c r="G79" s="19"/>
      <c r="H79" s="20" t="str">
        <f aca="false">IF(G79="","",IF(G79&gt;=3,"Sí",IF(G79&gt;=1,"Parcial","No")))</f>
        <v/>
      </c>
      <c r="I79" s="18"/>
      <c r="J79" s="18"/>
      <c r="K79" s="18"/>
    </row>
    <row r="80" customFormat="false" ht="15" hidden="false" customHeight="false" outlineLevel="0" collapsed="false">
      <c r="A80" s="16" t="s">
        <v>406</v>
      </c>
      <c r="B80" s="16" t="s">
        <v>365</v>
      </c>
      <c r="C80" s="16" t="s">
        <v>407</v>
      </c>
      <c r="D80" s="17"/>
      <c r="E80" s="16" t="s">
        <v>408</v>
      </c>
      <c r="F80" s="18"/>
      <c r="G80" s="19"/>
      <c r="H80" s="20" t="str">
        <f aca="false">IF(G80="","",IF(G80&gt;=3,"Sí",IF(G80&gt;=1,"Parcial","No")))</f>
        <v/>
      </c>
      <c r="I80" s="18"/>
      <c r="J80" s="18"/>
      <c r="K80" s="18"/>
    </row>
    <row r="81" customFormat="false" ht="15" hidden="false" customHeight="false" outlineLevel="0" collapsed="false">
      <c r="A81" s="16" t="s">
        <v>409</v>
      </c>
      <c r="B81" s="16" t="s">
        <v>365</v>
      </c>
      <c r="C81" s="16" t="s">
        <v>410</v>
      </c>
      <c r="D81" s="17"/>
      <c r="E81" s="16" t="s">
        <v>411</v>
      </c>
      <c r="F81" s="18"/>
      <c r="G81" s="19"/>
      <c r="H81" s="20" t="str">
        <f aca="false">IF(G81="","",IF(G81&gt;=3,"Sí",IF(G81&gt;=1,"Parcial","No")))</f>
        <v/>
      </c>
      <c r="I81" s="18"/>
      <c r="J81" s="18"/>
      <c r="K81" s="18"/>
    </row>
    <row r="82" customFormat="false" ht="15" hidden="false" customHeight="false" outlineLevel="0" collapsed="false">
      <c r="A82" s="16" t="s">
        <v>412</v>
      </c>
      <c r="B82" s="16" t="s">
        <v>365</v>
      </c>
      <c r="C82" s="16" t="s">
        <v>413</v>
      </c>
      <c r="D82" s="17"/>
      <c r="E82" s="16" t="s">
        <v>414</v>
      </c>
      <c r="F82" s="18"/>
      <c r="G82" s="19"/>
      <c r="H82" s="20" t="str">
        <f aca="false">IF(G82="","",IF(G82&gt;=3,"Sí",IF(G82&gt;=1,"Parcial","No")))</f>
        <v/>
      </c>
      <c r="I82" s="18"/>
      <c r="J82" s="18"/>
      <c r="K82" s="18"/>
    </row>
    <row r="83" customFormat="false" ht="15" hidden="false" customHeight="false" outlineLevel="0" collapsed="false">
      <c r="A83" s="16" t="s">
        <v>415</v>
      </c>
      <c r="B83" s="16" t="s">
        <v>365</v>
      </c>
      <c r="C83" s="16" t="s">
        <v>416</v>
      </c>
      <c r="D83" s="17"/>
      <c r="E83" s="16" t="s">
        <v>417</v>
      </c>
      <c r="F83" s="18"/>
      <c r="G83" s="19"/>
      <c r="H83" s="20" t="str">
        <f aca="false">IF(G83="","",IF(G83&gt;=3,"Sí",IF(G83&gt;=1,"Parcial","No")))</f>
        <v/>
      </c>
      <c r="I83" s="18"/>
      <c r="J83" s="18"/>
      <c r="K83" s="18"/>
    </row>
    <row r="84" customFormat="false" ht="15" hidden="false" customHeight="false" outlineLevel="0" collapsed="false">
      <c r="A84" s="16" t="s">
        <v>418</v>
      </c>
      <c r="B84" s="16" t="s">
        <v>365</v>
      </c>
      <c r="C84" s="16" t="s">
        <v>419</v>
      </c>
      <c r="D84" s="17"/>
      <c r="E84" s="16" t="s">
        <v>420</v>
      </c>
      <c r="F84" s="18"/>
      <c r="G84" s="19"/>
      <c r="H84" s="20" t="str">
        <f aca="false">IF(G84="","",IF(G84&gt;=3,"Sí",IF(G84&gt;=1,"Parcial","No")))</f>
        <v/>
      </c>
      <c r="I84" s="18"/>
      <c r="J84" s="18"/>
      <c r="K84" s="18"/>
    </row>
    <row r="85" customFormat="false" ht="15" hidden="false" customHeight="false" outlineLevel="0" collapsed="false">
      <c r="A85" s="16" t="s">
        <v>421</v>
      </c>
      <c r="B85" s="16" t="s">
        <v>365</v>
      </c>
      <c r="C85" s="16" t="s">
        <v>422</v>
      </c>
      <c r="D85" s="17"/>
      <c r="E85" s="16" t="s">
        <v>423</v>
      </c>
      <c r="F85" s="18"/>
      <c r="G85" s="19"/>
      <c r="H85" s="20" t="str">
        <f aca="false">IF(G85="","",IF(G85&gt;=3,"Sí",IF(G85&gt;=1,"Parcial","No")))</f>
        <v/>
      </c>
      <c r="I85" s="18"/>
      <c r="J85" s="18"/>
      <c r="K85" s="18"/>
    </row>
    <row r="86" customFormat="false" ht="15" hidden="false" customHeight="false" outlineLevel="0" collapsed="false">
      <c r="A86" s="16" t="s">
        <v>424</v>
      </c>
      <c r="B86" s="16" t="s">
        <v>365</v>
      </c>
      <c r="C86" s="16" t="s">
        <v>425</v>
      </c>
      <c r="D86" s="17" t="s">
        <v>200</v>
      </c>
      <c r="E86" s="16" t="s">
        <v>216</v>
      </c>
      <c r="F86" s="18"/>
      <c r="G86" s="19"/>
      <c r="H86" s="20" t="str">
        <f aca="false">IF(G86="","",IF(G86&gt;=3,"Sí",IF(G86&gt;=1,"Parcial","No")))</f>
        <v/>
      </c>
      <c r="I86" s="18"/>
      <c r="J86" s="18"/>
      <c r="K86" s="18"/>
    </row>
    <row r="87" customFormat="false" ht="15" hidden="false" customHeight="false" outlineLevel="0" collapsed="false">
      <c r="A87" s="16" t="s">
        <v>426</v>
      </c>
      <c r="B87" s="16" t="s">
        <v>365</v>
      </c>
      <c r="C87" s="16" t="s">
        <v>427</v>
      </c>
      <c r="D87" s="17"/>
      <c r="E87" s="16" t="s">
        <v>428</v>
      </c>
      <c r="F87" s="18"/>
      <c r="G87" s="19"/>
      <c r="H87" s="20" t="str">
        <f aca="false">IF(G87="","",IF(G87&gt;=3,"Sí",IF(G87&gt;=1,"Parcial","No")))</f>
        <v/>
      </c>
      <c r="I87" s="18"/>
      <c r="J87" s="18"/>
      <c r="K87" s="18"/>
    </row>
    <row r="88" customFormat="false" ht="15" hidden="false" customHeight="false" outlineLevel="0" collapsed="false">
      <c r="A88" s="16" t="s">
        <v>429</v>
      </c>
      <c r="B88" s="16" t="s">
        <v>365</v>
      </c>
      <c r="C88" s="16" t="s">
        <v>430</v>
      </c>
      <c r="D88" s="17"/>
      <c r="E88" s="16" t="s">
        <v>431</v>
      </c>
      <c r="F88" s="18"/>
      <c r="G88" s="19"/>
      <c r="H88" s="20" t="str">
        <f aca="false">IF(G88="","",IF(G88&gt;=3,"Sí",IF(G88&gt;=1,"Parcial","No")))</f>
        <v/>
      </c>
      <c r="I88" s="18"/>
      <c r="J88" s="18"/>
      <c r="K88" s="18"/>
    </row>
    <row r="89" customFormat="false" ht="15" hidden="false" customHeight="false" outlineLevel="0" collapsed="false">
      <c r="A89" s="16" t="s">
        <v>432</v>
      </c>
      <c r="B89" s="16" t="s">
        <v>365</v>
      </c>
      <c r="C89" s="16" t="s">
        <v>433</v>
      </c>
      <c r="D89" s="17"/>
      <c r="E89" s="16" t="s">
        <v>434</v>
      </c>
      <c r="F89" s="18"/>
      <c r="G89" s="19"/>
      <c r="H89" s="20" t="str">
        <f aca="false">IF(G89="","",IF(G89&gt;=3,"Sí",IF(G89&gt;=1,"Parcial","No")))</f>
        <v/>
      </c>
      <c r="I89" s="18"/>
      <c r="J89" s="18"/>
      <c r="K89" s="18"/>
    </row>
    <row r="90" customFormat="false" ht="15" hidden="false" customHeight="false" outlineLevel="0" collapsed="false">
      <c r="A90" s="16" t="s">
        <v>435</v>
      </c>
      <c r="B90" s="16" t="s">
        <v>365</v>
      </c>
      <c r="C90" s="16" t="s">
        <v>436</v>
      </c>
      <c r="D90" s="17"/>
      <c r="E90" s="16" t="s">
        <v>437</v>
      </c>
      <c r="F90" s="18"/>
      <c r="G90" s="19"/>
      <c r="H90" s="20" t="str">
        <f aca="false">IF(G90="","",IF(G90&gt;=3,"Sí",IF(G90&gt;=1,"Parcial","No")))</f>
        <v/>
      </c>
      <c r="I90" s="18"/>
      <c r="J90" s="18"/>
      <c r="K90" s="18"/>
    </row>
    <row r="91" customFormat="false" ht="15" hidden="false" customHeight="false" outlineLevel="0" collapsed="false">
      <c r="A91" s="16" t="s">
        <v>438</v>
      </c>
      <c r="B91" s="16" t="s">
        <v>365</v>
      </c>
      <c r="C91" s="16" t="s">
        <v>439</v>
      </c>
      <c r="D91" s="17" t="s">
        <v>200</v>
      </c>
      <c r="E91" s="16" t="s">
        <v>216</v>
      </c>
      <c r="F91" s="18"/>
      <c r="G91" s="19"/>
      <c r="H91" s="20" t="str">
        <f aca="false">IF(G91="","",IF(G91&gt;=3,"Sí",IF(G91&gt;=1,"Parcial","No")))</f>
        <v/>
      </c>
      <c r="I91" s="18"/>
      <c r="J91" s="18"/>
      <c r="K91" s="18"/>
    </row>
    <row r="92" customFormat="false" ht="15" hidden="false" customHeight="false" outlineLevel="0" collapsed="false">
      <c r="A92" s="16" t="s">
        <v>440</v>
      </c>
      <c r="B92" s="16" t="s">
        <v>365</v>
      </c>
      <c r="C92" s="16" t="s">
        <v>441</v>
      </c>
      <c r="D92" s="17"/>
      <c r="E92" s="16" t="s">
        <v>442</v>
      </c>
      <c r="F92" s="18"/>
      <c r="G92" s="19"/>
      <c r="H92" s="20" t="str">
        <f aca="false">IF(G92="","",IF(G92&gt;=3,"Sí",IF(G92&gt;=1,"Parcial","No")))</f>
        <v/>
      </c>
      <c r="I92" s="18"/>
      <c r="J92" s="18"/>
      <c r="K92" s="18"/>
    </row>
    <row r="93" customFormat="false" ht="15" hidden="false" customHeight="false" outlineLevel="0" collapsed="false">
      <c r="A93" s="16" t="s">
        <v>443</v>
      </c>
      <c r="B93" s="16" t="s">
        <v>365</v>
      </c>
      <c r="C93" s="16" t="s">
        <v>444</v>
      </c>
      <c r="D93" s="17"/>
      <c r="E93" s="16" t="s">
        <v>445</v>
      </c>
      <c r="F93" s="18"/>
      <c r="G93" s="19"/>
      <c r="H93" s="20" t="str">
        <f aca="false">IF(G93="","",IF(G93&gt;=3,"Sí",IF(G93&gt;=1,"Parcial","No")))</f>
        <v/>
      </c>
      <c r="I93" s="18"/>
      <c r="J93" s="18"/>
      <c r="K93" s="18"/>
    </row>
    <row r="94" customFormat="false" ht="15" hidden="false" customHeight="false" outlineLevel="0" collapsed="false">
      <c r="A94" s="16" t="s">
        <v>446</v>
      </c>
      <c r="B94" s="16" t="s">
        <v>365</v>
      </c>
      <c r="C94" s="16" t="s">
        <v>447</v>
      </c>
      <c r="D94" s="17"/>
      <c r="E94" s="16" t="s">
        <v>448</v>
      </c>
      <c r="F94" s="18"/>
      <c r="G94" s="19"/>
      <c r="H94" s="20" t="str">
        <f aca="false">IF(G94="","",IF(G94&gt;=3,"Sí",IF(G94&gt;=1,"Parcial","No")))</f>
        <v/>
      </c>
      <c r="I94" s="18"/>
      <c r="J94" s="18"/>
      <c r="K94" s="18"/>
    </row>
    <row r="95" customFormat="false" ht="22.35" hidden="false" customHeight="false" outlineLevel="0" collapsed="false">
      <c r="A95" s="16" t="s">
        <v>449</v>
      </c>
      <c r="B95" s="16" t="s">
        <v>365</v>
      </c>
      <c r="C95" s="16" t="s">
        <v>450</v>
      </c>
      <c r="D95" s="17"/>
      <c r="E95" s="16" t="s">
        <v>451</v>
      </c>
      <c r="F95" s="18"/>
      <c r="G95" s="19"/>
      <c r="H95" s="20" t="str">
        <f aca="false">IF(G95="","",IF(G95&gt;=3,"Sí",IF(G95&gt;=1,"Parcial","No")))</f>
        <v/>
      </c>
      <c r="I95" s="18"/>
      <c r="J95" s="18"/>
      <c r="K95" s="18"/>
    </row>
    <row r="96" customFormat="false" ht="15" hidden="false" customHeight="false" outlineLevel="0" collapsed="false">
      <c r="A96" s="16" t="s">
        <v>452</v>
      </c>
      <c r="B96" s="16" t="s">
        <v>365</v>
      </c>
      <c r="C96" s="16" t="s">
        <v>453</v>
      </c>
      <c r="D96" s="17"/>
      <c r="E96" s="16" t="s">
        <v>454</v>
      </c>
      <c r="F96" s="18"/>
      <c r="G96" s="19"/>
      <c r="H96" s="20" t="str">
        <f aca="false">IF(G96="","",IF(G96&gt;=3,"Sí",IF(G96&gt;=1,"Parcial","No")))</f>
        <v/>
      </c>
      <c r="I96" s="18"/>
      <c r="J96" s="18"/>
      <c r="K96" s="18"/>
    </row>
    <row r="97" customFormat="false" ht="22.35" hidden="false" customHeight="false" outlineLevel="0" collapsed="false">
      <c r="A97" s="16" t="s">
        <v>455</v>
      </c>
      <c r="B97" s="16" t="s">
        <v>365</v>
      </c>
      <c r="C97" s="16" t="s">
        <v>456</v>
      </c>
      <c r="D97" s="17"/>
      <c r="E97" s="16" t="s">
        <v>457</v>
      </c>
      <c r="F97" s="18"/>
      <c r="G97" s="19"/>
      <c r="H97" s="20" t="str">
        <f aca="false">IF(G97="","",IF(G97&gt;=3,"Sí",IF(G97&gt;=1,"Parcial","No")))</f>
        <v/>
      </c>
      <c r="I97" s="18"/>
      <c r="J97" s="18"/>
      <c r="K97" s="18"/>
    </row>
  </sheetData>
  <autoFilter ref="A4:K97"/>
  <conditionalFormatting sqref="H5:H97">
    <cfRule type="cellIs" priority="2" operator="equal" aboveAverage="0" equalAverage="0" bottom="0" percent="0" rank="0" text="" dxfId="8">
      <formula>"Sí"</formula>
    </cfRule>
    <cfRule type="cellIs" priority="3" operator="equal" aboveAverage="0" equalAverage="0" bottom="0" percent="0" rank="0" text="" dxfId="9">
      <formula>"Parcial"</formula>
    </cfRule>
    <cfRule type="cellIs" priority="4" operator="equal" aboveAverage="0" equalAverage="0" bottom="0" percent="0" rank="0" text="" dxfId="10">
      <formula>"No"</formula>
    </cfRule>
  </conditionalFormatting>
  <dataValidations count="3">
    <dataValidation allowBlank="true" error="Seleccione un valor de la lista" errorStyle="stop" errorTitle="Valor no válido" operator="between" showDropDown="false" showErrorMessage="true" showInputMessage="false" sqref="G5:G97" type="list">
      <formula1>"0,1,2,3,4,5"</formula1>
      <formula2>0</formula2>
    </dataValidation>
    <dataValidation allowBlank="true" error="Seleccione un valor de la lista" errorStyle="stop" errorTitle="Valor no válido" operator="between" showDropDown="false" showErrorMessage="true" showInputMessage="false" sqref="I5:I97" type="list">
      <formula1>"Sí,No,Por determinar"</formula1>
      <formula2>0</formula2>
    </dataValidation>
    <dataValidation allowBlank="true" error="Seleccione un valor de la lista" errorStyle="stop" errorTitle="Valor no válido" operator="between" showDropDown="false" showErrorMessage="true" showInputMessage="false" sqref="K5:K97" type="list">
      <formula1>"Alta,Media,Baja"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12"/>
  </cols>
  <sheetData>
    <row r="1" customFormat="false" ht="16.15" hidden="false" customHeight="false" outlineLevel="0" collapsed="false">
      <c r="A1" s="21" t="s">
        <v>458</v>
      </c>
    </row>
    <row r="3" customFormat="false" ht="23.85" hidden="false" customHeight="false" outlineLevel="0" collapsed="false">
      <c r="A3" s="22" t="s">
        <v>459</v>
      </c>
      <c r="B3" s="22" t="s">
        <v>460</v>
      </c>
      <c r="C3" s="22" t="s">
        <v>461</v>
      </c>
      <c r="D3" s="22" t="s">
        <v>462</v>
      </c>
      <c r="E3" s="22" t="s">
        <v>463</v>
      </c>
      <c r="F3" s="22" t="s">
        <v>464</v>
      </c>
    </row>
    <row r="4" customFormat="false" ht="15" hidden="false" customHeight="false" outlineLevel="0" collapsed="false">
      <c r="A4" s="23" t="s">
        <v>465</v>
      </c>
      <c r="B4" s="23" t="n">
        <f aca="false">COUNTIF('Cláusulas 4-10'!B5:B40,"4")</f>
        <v>7</v>
      </c>
      <c r="C4" s="23" t="n">
        <f aca="false">COUNTIFS('Cláusulas 4-10'!B5:B40,"4",'Cláusulas 4-10'!G5:G40,"&lt;&gt;")</f>
        <v>1</v>
      </c>
      <c r="D4" s="24" t="n">
        <f aca="false">IFERROR(AVERAGEIF('Cláusulas 4-10'!B5:B40,"4",'Cláusulas 4-10'!G5:G40),"-")</f>
        <v>2</v>
      </c>
      <c r="E4" s="25" t="n">
        <f aca="false">IFERROR(COUNTIFS('Cláusulas 4-10'!B5:B40,"4",'Cláusulas 4-10'!G5:G40,"&gt;=3")/COUNTIFS('Cláusulas 4-10'!B5:B40,"4",'Cláusulas 4-10'!G5:G40,"&lt;&gt;"),"-")</f>
        <v>0</v>
      </c>
      <c r="F4" s="23" t="s">
        <v>466</v>
      </c>
    </row>
    <row r="5" customFormat="false" ht="15" hidden="false" customHeight="false" outlineLevel="0" collapsed="false">
      <c r="A5" s="23" t="s">
        <v>467</v>
      </c>
      <c r="B5" s="23" t="n">
        <f aca="false">COUNTIF('Cláusulas 4-10'!B5:B40,"5")</f>
        <v>3</v>
      </c>
      <c r="C5" s="23" t="n">
        <f aca="false">COUNTIFS('Cláusulas 4-10'!B5:B40,"5",'Cláusulas 4-10'!G5:G40,"&lt;&gt;")</f>
        <v>0</v>
      </c>
      <c r="D5" s="24" t="str">
        <f aca="false">IFERROR(AVERAGEIF('Cláusulas 4-10'!B5:B40,"5",'Cláusulas 4-10'!G5:G40),"-")</f>
        <v>-</v>
      </c>
      <c r="E5" s="25" t="str">
        <f aca="false">IFERROR(COUNTIFS('Cláusulas 4-10'!B5:B40,"5",'Cláusulas 4-10'!G5:G40,"&gt;=3")/COUNTIFS('Cláusulas 4-10'!B5:B40,"5",'Cláusulas 4-10'!G5:G40,"&lt;&gt;"),"-")</f>
        <v>-</v>
      </c>
      <c r="F5" s="23" t="s">
        <v>466</v>
      </c>
    </row>
    <row r="6" customFormat="false" ht="15" hidden="false" customHeight="false" outlineLevel="0" collapsed="false">
      <c r="A6" s="23" t="s">
        <v>468</v>
      </c>
      <c r="B6" s="23" t="n">
        <f aca="false">COUNTIF('Cláusulas 4-10'!B5:B40,"6")</f>
        <v>8</v>
      </c>
      <c r="C6" s="23" t="n">
        <f aca="false">COUNTIFS('Cláusulas 4-10'!B5:B40,"6",'Cláusulas 4-10'!G5:G40,"&lt;&gt;")</f>
        <v>0</v>
      </c>
      <c r="D6" s="24" t="str">
        <f aca="false">IFERROR(AVERAGEIF('Cláusulas 4-10'!B5:B40,"6",'Cláusulas 4-10'!G5:G40),"-")</f>
        <v>-</v>
      </c>
      <c r="E6" s="25" t="str">
        <f aca="false">IFERROR(COUNTIFS('Cláusulas 4-10'!B5:B40,"6",'Cláusulas 4-10'!G5:G40,"&gt;=3")/COUNTIFS('Cláusulas 4-10'!B5:B40,"6",'Cláusulas 4-10'!G5:G40,"&lt;&gt;"),"-")</f>
        <v>-</v>
      </c>
      <c r="F6" s="23" t="s">
        <v>466</v>
      </c>
    </row>
    <row r="7" customFormat="false" ht="15" hidden="false" customHeight="false" outlineLevel="0" collapsed="false">
      <c r="A7" s="23" t="s">
        <v>469</v>
      </c>
      <c r="B7" s="23" t="n">
        <f aca="false">COUNTIF('Cláusulas 4-10'!B5:B40,"7")</f>
        <v>7</v>
      </c>
      <c r="C7" s="23" t="n">
        <f aca="false">COUNTIFS('Cláusulas 4-10'!B5:B40,"7",'Cláusulas 4-10'!G5:G40,"&lt;&gt;")</f>
        <v>0</v>
      </c>
      <c r="D7" s="24" t="str">
        <f aca="false">IFERROR(AVERAGEIF('Cláusulas 4-10'!B5:B40,"7",'Cláusulas 4-10'!G5:G40),"-")</f>
        <v>-</v>
      </c>
      <c r="E7" s="25" t="str">
        <f aca="false">IFERROR(COUNTIFS('Cláusulas 4-10'!B5:B40,"7",'Cláusulas 4-10'!G5:G40,"&gt;=3")/COUNTIFS('Cláusulas 4-10'!B5:B40,"7",'Cláusulas 4-10'!G5:G40,"&lt;&gt;"),"-")</f>
        <v>-</v>
      </c>
      <c r="F7" s="23" t="s">
        <v>466</v>
      </c>
    </row>
    <row r="8" customFormat="false" ht="15" hidden="false" customHeight="false" outlineLevel="0" collapsed="false">
      <c r="A8" s="23" t="s">
        <v>470</v>
      </c>
      <c r="B8" s="23" t="n">
        <f aca="false">COUNTIF('Cláusulas 4-10'!B5:B40,"8")</f>
        <v>3</v>
      </c>
      <c r="C8" s="23" t="n">
        <f aca="false">COUNTIFS('Cláusulas 4-10'!B5:B40,"8",'Cláusulas 4-10'!G5:G40,"&lt;&gt;")</f>
        <v>0</v>
      </c>
      <c r="D8" s="24" t="str">
        <f aca="false">IFERROR(AVERAGEIF('Cláusulas 4-10'!B5:B40,"8",'Cláusulas 4-10'!G5:G40),"-")</f>
        <v>-</v>
      </c>
      <c r="E8" s="25" t="str">
        <f aca="false">IFERROR(COUNTIFS('Cláusulas 4-10'!B5:B40,"8",'Cláusulas 4-10'!G5:G40,"&gt;=3")/COUNTIFS('Cláusulas 4-10'!B5:B40,"8",'Cláusulas 4-10'!G5:G40,"&lt;&gt;"),"-")</f>
        <v>-</v>
      </c>
      <c r="F8" s="23" t="s">
        <v>466</v>
      </c>
    </row>
    <row r="9" customFormat="false" ht="15" hidden="false" customHeight="false" outlineLevel="0" collapsed="false">
      <c r="A9" s="23" t="s">
        <v>471</v>
      </c>
      <c r="B9" s="23" t="n">
        <f aca="false">COUNTIF('Cláusulas 4-10'!B5:B40,"9")</f>
        <v>6</v>
      </c>
      <c r="C9" s="23" t="n">
        <f aca="false">COUNTIFS('Cláusulas 4-10'!B5:B40,"9",'Cláusulas 4-10'!G5:G40,"&lt;&gt;")</f>
        <v>0</v>
      </c>
      <c r="D9" s="24" t="str">
        <f aca="false">IFERROR(AVERAGEIF('Cláusulas 4-10'!B5:B40,"9",'Cláusulas 4-10'!G5:G40),"-")</f>
        <v>-</v>
      </c>
      <c r="E9" s="25" t="str">
        <f aca="false">IFERROR(COUNTIFS('Cláusulas 4-10'!B5:B40,"9",'Cláusulas 4-10'!G5:G40,"&gt;=3")/COUNTIFS('Cláusulas 4-10'!B5:B40,"9",'Cláusulas 4-10'!G5:G40,"&lt;&gt;"),"-")</f>
        <v>-</v>
      </c>
      <c r="F9" s="23" t="s">
        <v>466</v>
      </c>
    </row>
    <row r="10" customFormat="false" ht="15" hidden="false" customHeight="false" outlineLevel="0" collapsed="false">
      <c r="A10" s="23" t="s">
        <v>472</v>
      </c>
      <c r="B10" s="23" t="n">
        <f aca="false">COUNTIF('Cláusulas 4-10'!B5:B40,"10")</f>
        <v>2</v>
      </c>
      <c r="C10" s="23" t="n">
        <f aca="false">COUNTIFS('Cláusulas 4-10'!B5:B40,"10",'Cláusulas 4-10'!G5:G40,"&lt;&gt;")</f>
        <v>0</v>
      </c>
      <c r="D10" s="24" t="str">
        <f aca="false">IFERROR(AVERAGEIF('Cláusulas 4-10'!B5:B40,"10",'Cláusulas 4-10'!G5:G40),"-")</f>
        <v>-</v>
      </c>
      <c r="E10" s="25" t="str">
        <f aca="false">IFERROR(COUNTIFS('Cláusulas 4-10'!B5:B40,"10",'Cláusulas 4-10'!G5:G40,"&gt;=3")/COUNTIFS('Cláusulas 4-10'!B5:B40,"10",'Cláusulas 4-10'!G5:G40,"&lt;&gt;"),"-")</f>
        <v>-</v>
      </c>
      <c r="F10" s="23" t="s">
        <v>466</v>
      </c>
    </row>
    <row r="11" customFormat="false" ht="15" hidden="false" customHeight="false" outlineLevel="0" collapsed="false">
      <c r="A11" s="23" t="s">
        <v>473</v>
      </c>
      <c r="B11" s="23" t="n">
        <f aca="false">COUNTIF('Anexo A'!B5:B97,"Organizacionales")</f>
        <v>37</v>
      </c>
      <c r="C11" s="23" t="n">
        <f aca="false">COUNTIFS('Anexo A'!B5:B97,"Organizacionales",'Anexo A'!G5:G97,"&lt;&gt;")</f>
        <v>1</v>
      </c>
      <c r="D11" s="24" t="n">
        <f aca="false">IFERROR(AVERAGEIF('Anexo A'!B5:B97,"Organizacionales",'Anexo A'!G5:G97),"-")</f>
        <v>2</v>
      </c>
      <c r="E11" s="25" t="n">
        <f aca="false">IFERROR(COUNTIFS('Anexo A'!B5:B97,"Organizacionales",'Anexo A'!G5:G97,"&gt;=3")/COUNTIFS('Anexo A'!B5:B97,"Organizacionales",'Anexo A'!G5:G97,"&lt;&gt;"),"-")</f>
        <v>0</v>
      </c>
      <c r="F11" s="23" t="s">
        <v>474</v>
      </c>
    </row>
    <row r="12" customFormat="false" ht="15" hidden="false" customHeight="false" outlineLevel="0" collapsed="false">
      <c r="A12" s="23" t="s">
        <v>475</v>
      </c>
      <c r="B12" s="23" t="n">
        <f aca="false">COUNTIF('Anexo A'!B5:B97,"Personas")</f>
        <v>8</v>
      </c>
      <c r="C12" s="23" t="n">
        <f aca="false">COUNTIFS('Anexo A'!B5:B97,"Personas",'Anexo A'!G5:G97,"&lt;&gt;")</f>
        <v>0</v>
      </c>
      <c r="D12" s="24" t="str">
        <f aca="false">IFERROR(AVERAGEIF('Anexo A'!B5:B97,"Personas",'Anexo A'!G5:G97),"-")</f>
        <v>-</v>
      </c>
      <c r="E12" s="25" t="str">
        <f aca="false">IFERROR(COUNTIFS('Anexo A'!B5:B97,"Personas",'Anexo A'!G5:G97,"&gt;=3")/COUNTIFS('Anexo A'!B5:B97,"Personas",'Anexo A'!G5:G97,"&lt;&gt;"),"-")</f>
        <v>-</v>
      </c>
      <c r="F12" s="23" t="s">
        <v>474</v>
      </c>
    </row>
    <row r="13" customFormat="false" ht="15" hidden="false" customHeight="false" outlineLevel="0" collapsed="false">
      <c r="A13" s="23" t="s">
        <v>476</v>
      </c>
      <c r="B13" s="23" t="n">
        <f aca="false">COUNTIF('Anexo A'!B5:B97,"Físicos")</f>
        <v>14</v>
      </c>
      <c r="C13" s="23" t="n">
        <f aca="false">COUNTIFS('Anexo A'!B5:B97,"Físicos",'Anexo A'!G5:G97,"&lt;&gt;")</f>
        <v>0</v>
      </c>
      <c r="D13" s="24" t="str">
        <f aca="false">IFERROR(AVERAGEIF('Anexo A'!B5:B97,"Físicos",'Anexo A'!G5:G97),"-")</f>
        <v>-</v>
      </c>
      <c r="E13" s="25" t="str">
        <f aca="false">IFERROR(COUNTIFS('Anexo A'!B5:B97,"Físicos",'Anexo A'!G5:G97,"&gt;=3")/COUNTIFS('Anexo A'!B5:B97,"Físicos",'Anexo A'!G5:G97,"&lt;&gt;"),"-")</f>
        <v>-</v>
      </c>
      <c r="F13" s="23" t="s">
        <v>474</v>
      </c>
    </row>
    <row r="14" customFormat="false" ht="15" hidden="false" customHeight="false" outlineLevel="0" collapsed="false">
      <c r="A14" s="23" t="s">
        <v>477</v>
      </c>
      <c r="B14" s="23" t="n">
        <f aca="false">COUNTIF('Anexo A'!B5:B97,"Tecnológicos")</f>
        <v>34</v>
      </c>
      <c r="C14" s="23" t="n">
        <f aca="false">COUNTIFS('Anexo A'!B5:B97,"Tecnológicos",'Anexo A'!G5:G97,"&lt;&gt;")</f>
        <v>0</v>
      </c>
      <c r="D14" s="24" t="str">
        <f aca="false">IFERROR(AVERAGEIF('Anexo A'!B5:B97,"Tecnológicos",'Anexo A'!G5:G97),"-")</f>
        <v>-</v>
      </c>
      <c r="E14" s="25" t="str">
        <f aca="false">IFERROR(COUNTIFS('Anexo A'!B5:B97,"Tecnológicos",'Anexo A'!G5:G97,"&gt;=3")/COUNTIFS('Anexo A'!B5:B97,"Tecnológicos",'Anexo A'!G5:G97,"&lt;&gt;"),"-")</f>
        <v>-</v>
      </c>
      <c r="F14" s="23" t="s">
        <v>474</v>
      </c>
    </row>
    <row r="15" customFormat="false" ht="15" hidden="false" customHeight="false" outlineLevel="0" collapsed="false">
      <c r="D15" s="26"/>
      <c r="E15" s="2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6.15" hidden="false" customHeight="false" outlineLevel="0" collapsed="false">
      <c r="A1" s="21" t="s">
        <v>478</v>
      </c>
    </row>
    <row r="3" customFormat="false" ht="15" hidden="false" customHeight="false" outlineLevel="0" collapsed="false">
      <c r="A3" s="22" t="s">
        <v>479</v>
      </c>
      <c r="B3" s="22" t="s">
        <v>480</v>
      </c>
      <c r="C3" s="22" t="s">
        <v>481</v>
      </c>
    </row>
    <row r="4" customFormat="false" ht="15" hidden="false" customHeight="false" outlineLevel="0" collapsed="false">
      <c r="A4" s="23" t="n">
        <v>0</v>
      </c>
      <c r="B4" s="23" t="s">
        <v>482</v>
      </c>
      <c r="C4" s="23" t="s">
        <v>483</v>
      </c>
    </row>
    <row r="5" customFormat="false" ht="15" hidden="false" customHeight="false" outlineLevel="0" collapsed="false">
      <c r="A5" s="23" t="n">
        <v>1</v>
      </c>
      <c r="B5" s="23" t="s">
        <v>484</v>
      </c>
      <c r="C5" s="23" t="s">
        <v>485</v>
      </c>
    </row>
    <row r="6" customFormat="false" ht="15" hidden="false" customHeight="false" outlineLevel="0" collapsed="false">
      <c r="A6" s="23" t="n">
        <v>2</v>
      </c>
      <c r="B6" s="23" t="s">
        <v>486</v>
      </c>
      <c r="C6" s="23" t="s">
        <v>487</v>
      </c>
    </row>
    <row r="7" customFormat="false" ht="15" hidden="false" customHeight="false" outlineLevel="0" collapsed="false">
      <c r="A7" s="23" t="n">
        <v>3</v>
      </c>
      <c r="B7" s="23" t="s">
        <v>488</v>
      </c>
      <c r="C7" s="23" t="s">
        <v>489</v>
      </c>
    </row>
    <row r="8" customFormat="false" ht="15" hidden="false" customHeight="false" outlineLevel="0" collapsed="false">
      <c r="A8" s="23" t="n">
        <v>4</v>
      </c>
      <c r="B8" s="23" t="s">
        <v>490</v>
      </c>
      <c r="C8" s="23" t="s">
        <v>491</v>
      </c>
    </row>
    <row r="9" customFormat="false" ht="15" hidden="false" customHeight="false" outlineLevel="0" collapsed="false">
      <c r="A9" s="23" t="n">
        <v>5</v>
      </c>
      <c r="B9" s="23" t="s">
        <v>492</v>
      </c>
      <c r="C9" s="23" t="s">
        <v>493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2026-10-19T15:32:40Z</dcterms:created>
  <dc:creator>openpyxl</dc:creator>
  <dc:description/>
  <dc:language>en-US</dc:language>
  <cp:lastModifiedBy/>
  <dcterms:modified xsi:type="dcterms:W3CDTF">2026-10-19T15:32:40Z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